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tfranco\Desktop\EJECUCIONES PRESUPUESTALES  2008-2020\2019\EJECUCIÓN PRESUPUESTAL 30 DE JUNIO DE 2019\EJECUCIÓN 30 DE JUNIO DE 2019\"/>
    </mc:Choice>
  </mc:AlternateContent>
  <bookViews>
    <workbookView xWindow="90" yWindow="30" windowWidth="28800" windowHeight="6375" tabRatio="737"/>
  </bookViews>
  <sheets>
    <sheet name="EJECUCION INGRESO" sheetId="23" r:id="rId1"/>
    <sheet name="EJECUCION FUNC" sheetId="27" r:id="rId2"/>
    <sheet name="EJECUCION INV " sheetId="28" r:id="rId3"/>
    <sheet name="EJECUCION DEUDA " sheetId="29" r:id="rId4"/>
    <sheet name="IV TRIM 2018" sheetId="24" state="hidden" r:id="rId5"/>
  </sheets>
  <externalReferences>
    <externalReference r:id="rId6"/>
  </externalReferences>
  <definedNames>
    <definedName name="_xlnm._FilterDatabase" localSheetId="3" hidden="1">'EJECUCION DEUDA '!$A$5:$L$11</definedName>
    <definedName name="_xlnm._FilterDatabase" localSheetId="1" hidden="1">'EJECUCION FUNC'!$A$3:$M$66</definedName>
    <definedName name="_xlnm._FilterDatabase" localSheetId="0" hidden="1">'EJECUCION INGRESO'!$G$1:$I$2</definedName>
    <definedName name="_xlnm._FilterDatabase" localSheetId="2" hidden="1">'EJECUCION INV '!$A$3:$L$338</definedName>
    <definedName name="_xlnm._FilterDatabase" localSheetId="4" hidden="1">'IV TRIM 2018'!$A$3:$BB$423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>#REF!</definedName>
    <definedName name="CDP_NUMERO" localSheetId="3">#REF!</definedName>
    <definedName name="CDP_NUMERO" localSheetId="1">#REF!</definedName>
    <definedName name="CDP_NUMERO" localSheetId="0">#REF!</definedName>
    <definedName name="CDP_NUMERO" localSheetId="2">#REF!</definedName>
    <definedName name="CDP_NUMERO">#REF!</definedName>
    <definedName name="Concepto_MOD" localSheetId="3">#REF!</definedName>
    <definedName name="Concepto_MOD" localSheetId="1">#REF!</definedName>
    <definedName name="Concepto_MOD" localSheetId="0">#REF!</definedName>
    <definedName name="Concepto_MOD" localSheetId="2">#REF!</definedName>
    <definedName name="Concepto_MOD">#REF!</definedName>
    <definedName name="Conceptos_MOD" localSheetId="3">#REF!</definedName>
    <definedName name="Conceptos_MOD" localSheetId="1">#REF!</definedName>
    <definedName name="Conceptos_MOD" localSheetId="0">#REF!</definedName>
    <definedName name="Conceptos_MOD" localSheetId="2">#REF!</definedName>
    <definedName name="Conceptos_MOD">#REF!</definedName>
    <definedName name="conceptos_validacion" localSheetId="3">#REF!</definedName>
    <definedName name="conceptos_validacion" localSheetId="1">#REF!</definedName>
    <definedName name="conceptos_validacion" localSheetId="0">#REF!</definedName>
    <definedName name="conceptos_validacion" localSheetId="2">#REF!</definedName>
    <definedName name="conceptos_validacion">#REF!</definedName>
    <definedName name="_xlnm.Criteria" localSheetId="4">'IV TRIM 2018'!#REF!</definedName>
    <definedName name="CUENTAS" localSheetId="3">#REF!</definedName>
    <definedName name="CUENTAS" localSheetId="1">#REF!</definedName>
    <definedName name="CUENTAS" localSheetId="0">#REF!</definedName>
    <definedName name="CUENTAS" localSheetId="2">#REF!</definedName>
    <definedName name="CUENTAS">#REF!</definedName>
    <definedName name="DEUDA" localSheetId="3">#REF!</definedName>
    <definedName name="DEUDA" localSheetId="1">#REF!</definedName>
    <definedName name="DEUDA" localSheetId="0">#REF!</definedName>
    <definedName name="DEUDA" localSheetId="2">#REF!</definedName>
    <definedName name="DEUDA">#REF!</definedName>
    <definedName name="Fondosalud" localSheetId="3">#REF!</definedName>
    <definedName name="Fondosalud" localSheetId="1">#REF!</definedName>
    <definedName name="Fondosalud" localSheetId="0">#REF!</definedName>
    <definedName name="Fondosalud" localSheetId="2">#REF!</definedName>
    <definedName name="Fondosalud">#REF!</definedName>
    <definedName name="GASTOS_FUNCIONAMIENTO" localSheetId="3">#REF!</definedName>
    <definedName name="GASTOS_FUNCIONAMIENTO" localSheetId="1">#REF!</definedName>
    <definedName name="GASTOS_FUNCIONAMIENTO" localSheetId="0">#REF!</definedName>
    <definedName name="GASTOS_FUNCIONAMIENTO" localSheetId="2">#REF!</definedName>
    <definedName name="GASTOS_FUNCIONAMIENTO">#REF!</definedName>
    <definedName name="INGRESOS" localSheetId="3">#REF!</definedName>
    <definedName name="INGRESOS" localSheetId="1">#REF!</definedName>
    <definedName name="INGRESOS" localSheetId="0">#REF!</definedName>
    <definedName name="INGRESOS" localSheetId="2">#REF!</definedName>
    <definedName name="INGRESOS">#REF!</definedName>
    <definedName name="SUBRECURSOS" localSheetId="3">#REF!</definedName>
    <definedName name="SUBRECURSOS" localSheetId="1">#REF!</definedName>
    <definedName name="SUBRECURSOS" localSheetId="0">#REF!</definedName>
    <definedName name="SUBRECURSOS" localSheetId="2">#REF!</definedName>
    <definedName name="SUBRECURSOS">#REF!</definedName>
    <definedName name="Tabla1" localSheetId="3">#REF!</definedName>
    <definedName name="Tabla1" localSheetId="1">#REF!</definedName>
    <definedName name="Tabla1" localSheetId="0">#REF!</definedName>
    <definedName name="Tabla1" localSheetId="2">#REF!</definedName>
    <definedName name="Tabla1">#REF!</definedName>
  </definedNames>
  <calcPr calcId="162913"/>
</workbook>
</file>

<file path=xl/calcChain.xml><?xml version="1.0" encoding="utf-8"?>
<calcChain xmlns="http://schemas.openxmlformats.org/spreadsheetml/2006/main">
  <c r="N426" i="24" l="1"/>
  <c r="M426" i="24"/>
  <c r="L426" i="24"/>
  <c r="K426" i="24"/>
  <c r="H426" i="24"/>
  <c r="J425" i="24"/>
  <c r="J437" i="24" s="1"/>
  <c r="I425" i="24"/>
  <c r="I437" i="24" s="1"/>
  <c r="BD423" i="24"/>
  <c r="BB423" i="24"/>
  <c r="AZ423" i="24"/>
  <c r="AW423" i="24"/>
  <c r="AV423" i="24"/>
  <c r="AX423" i="24" s="1"/>
  <c r="AS423" i="24"/>
  <c r="AQ423" i="24"/>
  <c r="Q423" i="24"/>
  <c r="P423" i="24"/>
  <c r="A423" i="24"/>
  <c r="BD422" i="24"/>
  <c r="BB422" i="24"/>
  <c r="AZ422" i="24"/>
  <c r="AW422" i="24"/>
  <c r="AV422" i="24"/>
  <c r="AX422" i="24" s="1"/>
  <c r="AS422" i="24"/>
  <c r="AQ422" i="24"/>
  <c r="Q422" i="24"/>
  <c r="P422" i="24"/>
  <c r="A422" i="24"/>
  <c r="BD421" i="24"/>
  <c r="BB421" i="24"/>
  <c r="AZ421" i="24"/>
  <c r="AW421" i="24"/>
  <c r="AV421" i="24"/>
  <c r="AX421" i="24" s="1"/>
  <c r="AS421" i="24"/>
  <c r="AQ421" i="24"/>
  <c r="Q421" i="24"/>
  <c r="P421" i="24"/>
  <c r="A421" i="24"/>
  <c r="BD420" i="24"/>
  <c r="BB420" i="24"/>
  <c r="AZ420" i="24"/>
  <c r="AW420" i="24"/>
  <c r="AV420" i="24"/>
  <c r="AX420" i="24" s="1"/>
  <c r="AS420" i="24"/>
  <c r="AQ420" i="24"/>
  <c r="Q420" i="24"/>
  <c r="P420" i="24"/>
  <c r="A420" i="24"/>
  <c r="BD419" i="24"/>
  <c r="BB419" i="24"/>
  <c r="AZ419" i="24"/>
  <c r="AW419" i="24"/>
  <c r="AV419" i="24"/>
  <c r="AX419" i="24" s="1"/>
  <c r="AS419" i="24"/>
  <c r="AQ419" i="24"/>
  <c r="Q419" i="24"/>
  <c r="AN419" i="24" s="1"/>
  <c r="P419" i="24"/>
  <c r="A419" i="24"/>
  <c r="BD418" i="24"/>
  <c r="BB418" i="24"/>
  <c r="AZ418" i="24"/>
  <c r="AW418" i="24"/>
  <c r="AV418" i="24"/>
  <c r="AX418" i="24" s="1"/>
  <c r="AS418" i="24"/>
  <c r="AQ418" i="24"/>
  <c r="Q418" i="24"/>
  <c r="AN418" i="24" s="1"/>
  <c r="P418" i="24"/>
  <c r="A418" i="24"/>
  <c r="BD417" i="24"/>
  <c r="BB417" i="24"/>
  <c r="AZ417" i="24"/>
  <c r="AW417" i="24"/>
  <c r="AV417" i="24"/>
  <c r="AX417" i="24" s="1"/>
  <c r="AS417" i="24"/>
  <c r="AQ417" i="24"/>
  <c r="Q417" i="24"/>
  <c r="P417" i="24"/>
  <c r="A417" i="24"/>
  <c r="BD416" i="24"/>
  <c r="BB416" i="24"/>
  <c r="AZ416" i="24"/>
  <c r="AW416" i="24"/>
  <c r="AV416" i="24"/>
  <c r="AX416" i="24" s="1"/>
  <c r="AS416" i="24"/>
  <c r="AQ416" i="24"/>
  <c r="Q416" i="24"/>
  <c r="P416" i="24"/>
  <c r="A416" i="24"/>
  <c r="BD415" i="24"/>
  <c r="BB415" i="24"/>
  <c r="AZ415" i="24"/>
  <c r="AW415" i="24"/>
  <c r="AV415" i="24"/>
  <c r="AX415" i="24" s="1"/>
  <c r="AS415" i="24"/>
  <c r="AQ415" i="24"/>
  <c r="Q415" i="24"/>
  <c r="P415" i="24"/>
  <c r="A415" i="24"/>
  <c r="BD414" i="24"/>
  <c r="BB414" i="24"/>
  <c r="AZ414" i="24"/>
  <c r="AW414" i="24"/>
  <c r="AV414" i="24"/>
  <c r="AX414" i="24" s="1"/>
  <c r="AS414" i="24"/>
  <c r="AQ414" i="24"/>
  <c r="Q414" i="24"/>
  <c r="AN414" i="24" s="1"/>
  <c r="P414" i="24"/>
  <c r="A414" i="24"/>
  <c r="BD413" i="24"/>
  <c r="BB413" i="24"/>
  <c r="AZ413" i="24"/>
  <c r="AW413" i="24"/>
  <c r="AV413" i="24"/>
  <c r="AX413" i="24" s="1"/>
  <c r="AS413" i="24"/>
  <c r="AQ413" i="24"/>
  <c r="Q413" i="24"/>
  <c r="AL413" i="24" s="1"/>
  <c r="P413" i="24"/>
  <c r="A413" i="24"/>
  <c r="BD412" i="24"/>
  <c r="BB412" i="24"/>
  <c r="AZ412" i="24"/>
  <c r="AW412" i="24"/>
  <c r="AV412" i="24"/>
  <c r="AX412" i="24" s="1"/>
  <c r="AS412" i="24"/>
  <c r="AQ412" i="24"/>
  <c r="Q412" i="24"/>
  <c r="AE412" i="24" s="1"/>
  <c r="P412" i="24"/>
  <c r="A412" i="24"/>
  <c r="BD411" i="24"/>
  <c r="BB411" i="24"/>
  <c r="AZ411" i="24"/>
  <c r="AW411" i="24"/>
  <c r="AV411" i="24"/>
  <c r="AX411" i="24" s="1"/>
  <c r="AS411" i="24"/>
  <c r="AQ411" i="24"/>
  <c r="Q411" i="24"/>
  <c r="AN411" i="24" s="1"/>
  <c r="P411" i="24"/>
  <c r="A411" i="24"/>
  <c r="BD410" i="24"/>
  <c r="BB410" i="24"/>
  <c r="AZ410" i="24"/>
  <c r="AW410" i="24"/>
  <c r="AV410" i="24"/>
  <c r="AX410" i="24" s="1"/>
  <c r="AS410" i="24"/>
  <c r="AQ410" i="24"/>
  <c r="Q410" i="24"/>
  <c r="AE410" i="24" s="1"/>
  <c r="P410" i="24"/>
  <c r="A410" i="24"/>
  <c r="BD409" i="24"/>
  <c r="BB409" i="24"/>
  <c r="AZ409" i="24"/>
  <c r="AW409" i="24"/>
  <c r="AV409" i="24"/>
  <c r="AX409" i="24" s="1"/>
  <c r="AS409" i="24"/>
  <c r="AQ409" i="24"/>
  <c r="Q409" i="24"/>
  <c r="P409" i="24"/>
  <c r="A409" i="24"/>
  <c r="BD408" i="24"/>
  <c r="BB408" i="24"/>
  <c r="AZ408" i="24"/>
  <c r="AW408" i="24"/>
  <c r="AV408" i="24"/>
  <c r="AX408" i="24" s="1"/>
  <c r="AS408" i="24"/>
  <c r="AQ408" i="24"/>
  <c r="Q408" i="24"/>
  <c r="P408" i="24"/>
  <c r="A408" i="24"/>
  <c r="BD407" i="24"/>
  <c r="BB407" i="24"/>
  <c r="AZ407" i="24"/>
  <c r="AW407" i="24"/>
  <c r="AV407" i="24"/>
  <c r="AX407" i="24" s="1"/>
  <c r="AS407" i="24"/>
  <c r="AQ407" i="24"/>
  <c r="Q407" i="24"/>
  <c r="AE407" i="24" s="1"/>
  <c r="P407" i="24"/>
  <c r="A407" i="24"/>
  <c r="BD406" i="24"/>
  <c r="BB406" i="24"/>
  <c r="AZ406" i="24"/>
  <c r="AW406" i="24"/>
  <c r="AV406" i="24"/>
  <c r="AX406" i="24" s="1"/>
  <c r="AS406" i="24"/>
  <c r="AQ406" i="24"/>
  <c r="Q406" i="24"/>
  <c r="P406" i="24"/>
  <c r="A406" i="24"/>
  <c r="BD405" i="24"/>
  <c r="BB405" i="24"/>
  <c r="AZ405" i="24"/>
  <c r="AW405" i="24"/>
  <c r="AV405" i="24"/>
  <c r="AX405" i="24" s="1"/>
  <c r="AS405" i="24"/>
  <c r="AQ405" i="24"/>
  <c r="Q405" i="24"/>
  <c r="P405" i="24"/>
  <c r="A405" i="24"/>
  <c r="BD404" i="24"/>
  <c r="BB404" i="24"/>
  <c r="AZ404" i="24"/>
  <c r="AW404" i="24"/>
  <c r="AV404" i="24"/>
  <c r="AX404" i="24" s="1"/>
  <c r="AS404" i="24"/>
  <c r="AQ404" i="24"/>
  <c r="Q404" i="24"/>
  <c r="AM404" i="24" s="1"/>
  <c r="P404" i="24"/>
  <c r="A404" i="24"/>
  <c r="BD403" i="24"/>
  <c r="BB403" i="24"/>
  <c r="AZ403" i="24"/>
  <c r="AW403" i="24"/>
  <c r="AV403" i="24"/>
  <c r="AX403" i="24" s="1"/>
  <c r="AS403" i="24"/>
  <c r="AQ403" i="24"/>
  <c r="Q403" i="24"/>
  <c r="P403" i="24"/>
  <c r="A403" i="24"/>
  <c r="BD402" i="24"/>
  <c r="BB402" i="24"/>
  <c r="AZ402" i="24"/>
  <c r="AW402" i="24"/>
  <c r="AV402" i="24"/>
  <c r="AX402" i="24" s="1"/>
  <c r="AS402" i="24"/>
  <c r="AQ402" i="24"/>
  <c r="Q402" i="24"/>
  <c r="AK402" i="24" s="1"/>
  <c r="P402" i="24"/>
  <c r="A402" i="24"/>
  <c r="BD401" i="24"/>
  <c r="BB401" i="24"/>
  <c r="AZ401" i="24"/>
  <c r="AW401" i="24"/>
  <c r="AV401" i="24"/>
  <c r="AX401" i="24" s="1"/>
  <c r="AS401" i="24"/>
  <c r="AQ401" i="24"/>
  <c r="Q401" i="24"/>
  <c r="P401" i="24"/>
  <c r="A401" i="24"/>
  <c r="BD400" i="24"/>
  <c r="BB400" i="24"/>
  <c r="AZ400" i="24"/>
  <c r="AW400" i="24"/>
  <c r="AV400" i="24"/>
  <c r="AX400" i="24" s="1"/>
  <c r="AS400" i="24"/>
  <c r="AQ400" i="24"/>
  <c r="Q400" i="24"/>
  <c r="P400" i="24"/>
  <c r="A400" i="24"/>
  <c r="BD399" i="24"/>
  <c r="BB399" i="24"/>
  <c r="AZ399" i="24"/>
  <c r="AW399" i="24"/>
  <c r="AV399" i="24"/>
  <c r="AX399" i="24" s="1"/>
  <c r="AS399" i="24"/>
  <c r="AQ399" i="24"/>
  <c r="Q399" i="24"/>
  <c r="AM399" i="24" s="1"/>
  <c r="P399" i="24"/>
  <c r="A399" i="24"/>
  <c r="BD398" i="24"/>
  <c r="BB398" i="24"/>
  <c r="AZ398" i="24"/>
  <c r="AW398" i="24"/>
  <c r="AV398" i="24"/>
  <c r="AX398" i="24" s="1"/>
  <c r="AS398" i="24"/>
  <c r="AQ398" i="24"/>
  <c r="Q398" i="24"/>
  <c r="AE398" i="24" s="1"/>
  <c r="P398" i="24"/>
  <c r="A398" i="24"/>
  <c r="BD397" i="24"/>
  <c r="BB397" i="24"/>
  <c r="AZ397" i="24"/>
  <c r="AW397" i="24"/>
  <c r="AV397" i="24"/>
  <c r="AX397" i="24" s="1"/>
  <c r="AS397" i="24"/>
  <c r="AQ397" i="24"/>
  <c r="Q397" i="24"/>
  <c r="AP397" i="24" s="1"/>
  <c r="P397" i="24"/>
  <c r="A397" i="24"/>
  <c r="BD396" i="24"/>
  <c r="BB396" i="24"/>
  <c r="AZ396" i="24"/>
  <c r="AW396" i="24"/>
  <c r="AV396" i="24"/>
  <c r="AX396" i="24" s="1"/>
  <c r="AS396" i="24"/>
  <c r="AQ396" i="24"/>
  <c r="Q396" i="24"/>
  <c r="AM396" i="24" s="1"/>
  <c r="P396" i="24"/>
  <c r="A396" i="24"/>
  <c r="BD395" i="24"/>
  <c r="BB395" i="24"/>
  <c r="AZ395" i="24"/>
  <c r="AW395" i="24"/>
  <c r="AV395" i="24"/>
  <c r="AX395" i="24" s="1"/>
  <c r="AS395" i="24"/>
  <c r="AQ395" i="24"/>
  <c r="Q395" i="24"/>
  <c r="AL395" i="24" s="1"/>
  <c r="P395" i="24"/>
  <c r="A395" i="24"/>
  <c r="BD394" i="24"/>
  <c r="BB394" i="24"/>
  <c r="AZ394" i="24"/>
  <c r="AW394" i="24"/>
  <c r="AV394" i="24"/>
  <c r="AX394" i="24" s="1"/>
  <c r="AS394" i="24"/>
  <c r="AQ394" i="24"/>
  <c r="Q394" i="24"/>
  <c r="P394" i="24"/>
  <c r="A394" i="24"/>
  <c r="BD393" i="24"/>
  <c r="BB393" i="24"/>
  <c r="AZ393" i="24"/>
  <c r="AW393" i="24"/>
  <c r="AV393" i="24"/>
  <c r="AX393" i="24" s="1"/>
  <c r="AS393" i="24"/>
  <c r="AQ393" i="24"/>
  <c r="Q393" i="24"/>
  <c r="P393" i="24"/>
  <c r="A393" i="24"/>
  <c r="BD392" i="24"/>
  <c r="BB392" i="24"/>
  <c r="AZ392" i="24"/>
  <c r="AW392" i="24"/>
  <c r="AV392" i="24"/>
  <c r="AX392" i="24" s="1"/>
  <c r="AS392" i="24"/>
  <c r="AQ392" i="24"/>
  <c r="Q392" i="24"/>
  <c r="AH392" i="24" s="1"/>
  <c r="P392" i="24"/>
  <c r="A392" i="24"/>
  <c r="BD391" i="24"/>
  <c r="BB391" i="24"/>
  <c r="AZ391" i="24"/>
  <c r="AW391" i="24"/>
  <c r="AV391" i="24"/>
  <c r="AX391" i="24" s="1"/>
  <c r="AS391" i="24"/>
  <c r="AQ391" i="24"/>
  <c r="Q391" i="24"/>
  <c r="AP391" i="24" s="1"/>
  <c r="P391" i="24"/>
  <c r="A391" i="24"/>
  <c r="BD390" i="24"/>
  <c r="BB390" i="24"/>
  <c r="AZ390" i="24"/>
  <c r="AW390" i="24"/>
  <c r="AV390" i="24"/>
  <c r="AX390" i="24" s="1"/>
  <c r="AS390" i="24"/>
  <c r="AQ390" i="24"/>
  <c r="Q390" i="24"/>
  <c r="AM390" i="24" s="1"/>
  <c r="P390" i="24"/>
  <c r="A390" i="24"/>
  <c r="BD389" i="24"/>
  <c r="BB389" i="24"/>
  <c r="AZ389" i="24"/>
  <c r="AW389" i="24"/>
  <c r="AV389" i="24"/>
  <c r="AX389" i="24" s="1"/>
  <c r="AS389" i="24"/>
  <c r="AQ389" i="24"/>
  <c r="Q389" i="24"/>
  <c r="P389" i="24"/>
  <c r="A389" i="24"/>
  <c r="BD388" i="24"/>
  <c r="BB388" i="24"/>
  <c r="AZ388" i="24"/>
  <c r="AW388" i="24"/>
  <c r="AV388" i="24"/>
  <c r="AX388" i="24" s="1"/>
  <c r="AS388" i="24"/>
  <c r="AQ388" i="24"/>
  <c r="Q388" i="24"/>
  <c r="AL388" i="24" s="1"/>
  <c r="P388" i="24"/>
  <c r="A388" i="24"/>
  <c r="BD387" i="24"/>
  <c r="BB387" i="24"/>
  <c r="AZ387" i="24"/>
  <c r="AW387" i="24"/>
  <c r="AV387" i="24"/>
  <c r="AX387" i="24" s="1"/>
  <c r="AS387" i="24"/>
  <c r="AQ387" i="24"/>
  <c r="Q387" i="24"/>
  <c r="P387" i="24"/>
  <c r="A387" i="24"/>
  <c r="BD386" i="24"/>
  <c r="BB386" i="24"/>
  <c r="AZ386" i="24"/>
  <c r="AW386" i="24"/>
  <c r="AV386" i="24"/>
  <c r="AX386" i="24" s="1"/>
  <c r="AS386" i="24"/>
  <c r="AQ386" i="24"/>
  <c r="Q386" i="24"/>
  <c r="R386" i="24" s="1"/>
  <c r="P386" i="24"/>
  <c r="A386" i="24"/>
  <c r="BD385" i="24"/>
  <c r="BB385" i="24"/>
  <c r="AZ385" i="24"/>
  <c r="AW385" i="24"/>
  <c r="AV385" i="24"/>
  <c r="AX385" i="24" s="1"/>
  <c r="AS385" i="24"/>
  <c r="AQ385" i="24"/>
  <c r="Q385" i="24"/>
  <c r="X385" i="24" s="1"/>
  <c r="P385" i="24"/>
  <c r="A385" i="24"/>
  <c r="BD384" i="24"/>
  <c r="BB384" i="24"/>
  <c r="AZ384" i="24"/>
  <c r="AW384" i="24"/>
  <c r="AV384" i="24"/>
  <c r="AX384" i="24" s="1"/>
  <c r="AS384" i="24"/>
  <c r="AQ384" i="24"/>
  <c r="Q384" i="24"/>
  <c r="P384" i="24"/>
  <c r="A384" i="24"/>
  <c r="BD383" i="24"/>
  <c r="BB383" i="24"/>
  <c r="AZ383" i="24"/>
  <c r="AW383" i="24"/>
  <c r="AV383" i="24"/>
  <c r="AX383" i="24" s="1"/>
  <c r="AS383" i="24"/>
  <c r="AQ383" i="24"/>
  <c r="Q383" i="24"/>
  <c r="AE383" i="24" s="1"/>
  <c r="P383" i="24"/>
  <c r="A383" i="24"/>
  <c r="BD382" i="24"/>
  <c r="BB382" i="24"/>
  <c r="AZ382" i="24"/>
  <c r="AW382" i="24"/>
  <c r="AV382" i="24"/>
  <c r="AX382" i="24" s="1"/>
  <c r="AS382" i="24"/>
  <c r="AQ382" i="24"/>
  <c r="Q382" i="24"/>
  <c r="AM382" i="24" s="1"/>
  <c r="P382" i="24"/>
  <c r="A382" i="24"/>
  <c r="BD381" i="24"/>
  <c r="BB381" i="24"/>
  <c r="AZ381" i="24"/>
  <c r="AW381" i="24"/>
  <c r="AV381" i="24"/>
  <c r="AX381" i="24" s="1"/>
  <c r="AS381" i="24"/>
  <c r="AQ381" i="24"/>
  <c r="Q381" i="24"/>
  <c r="P381" i="24"/>
  <c r="A381" i="24"/>
  <c r="BD380" i="24"/>
  <c r="BB380" i="24"/>
  <c r="AZ380" i="24"/>
  <c r="AW380" i="24"/>
  <c r="AV380" i="24"/>
  <c r="AX380" i="24" s="1"/>
  <c r="AS380" i="24"/>
  <c r="AQ380" i="24"/>
  <c r="Q380" i="24"/>
  <c r="AM380" i="24" s="1"/>
  <c r="P380" i="24"/>
  <c r="A380" i="24"/>
  <c r="BD379" i="24"/>
  <c r="BB379" i="24"/>
  <c r="AZ379" i="24"/>
  <c r="AW379" i="24"/>
  <c r="AV379" i="24"/>
  <c r="AX379" i="24" s="1"/>
  <c r="AS379" i="24"/>
  <c r="AQ379" i="24"/>
  <c r="Q379" i="24"/>
  <c r="P379" i="24"/>
  <c r="A379" i="24"/>
  <c r="BD378" i="24"/>
  <c r="BB378" i="24"/>
  <c r="AZ378" i="24"/>
  <c r="AW378" i="24"/>
  <c r="AV378" i="24"/>
  <c r="AX378" i="24" s="1"/>
  <c r="AS378" i="24"/>
  <c r="AQ378" i="24"/>
  <c r="Q378" i="24"/>
  <c r="P378" i="24"/>
  <c r="A378" i="24"/>
  <c r="BD377" i="24"/>
  <c r="BB377" i="24"/>
  <c r="AZ377" i="24"/>
  <c r="AW377" i="24"/>
  <c r="AV377" i="24"/>
  <c r="AX377" i="24" s="1"/>
  <c r="AS377" i="24"/>
  <c r="AQ377" i="24"/>
  <c r="Q377" i="24"/>
  <c r="AN377" i="24" s="1"/>
  <c r="P377" i="24"/>
  <c r="A377" i="24"/>
  <c r="BD376" i="24"/>
  <c r="BB376" i="24"/>
  <c r="AZ376" i="24"/>
  <c r="AW376" i="24"/>
  <c r="AV376" i="24"/>
  <c r="AX376" i="24" s="1"/>
  <c r="AS376" i="24"/>
  <c r="AQ376" i="24"/>
  <c r="Q376" i="24"/>
  <c r="P376" i="24"/>
  <c r="A376" i="24"/>
  <c r="BD375" i="24"/>
  <c r="BB375" i="24"/>
  <c r="AZ375" i="24"/>
  <c r="AW375" i="24"/>
  <c r="AV375" i="24"/>
  <c r="AX375" i="24" s="1"/>
  <c r="AS375" i="24"/>
  <c r="AQ375" i="24"/>
  <c r="Q375" i="24"/>
  <c r="X375" i="24" s="1"/>
  <c r="P375" i="24"/>
  <c r="A375" i="24"/>
  <c r="BD374" i="24"/>
  <c r="BB374" i="24"/>
  <c r="AZ374" i="24"/>
  <c r="AW374" i="24"/>
  <c r="AV374" i="24"/>
  <c r="AX374" i="24" s="1"/>
  <c r="AS374" i="24"/>
  <c r="AQ374" i="24"/>
  <c r="Q374" i="24"/>
  <c r="AL374" i="24" s="1"/>
  <c r="P374" i="24"/>
  <c r="A374" i="24"/>
  <c r="BD373" i="24"/>
  <c r="BB373" i="24"/>
  <c r="AZ373" i="24"/>
  <c r="AW373" i="24"/>
  <c r="AV373" i="24"/>
  <c r="AX373" i="24" s="1"/>
  <c r="AS373" i="24"/>
  <c r="AQ373" i="24"/>
  <c r="Q373" i="24"/>
  <c r="P373" i="24"/>
  <c r="A373" i="24"/>
  <c r="BD372" i="24"/>
  <c r="BB372" i="24"/>
  <c r="AZ372" i="24"/>
  <c r="AW372" i="24"/>
  <c r="AV372" i="24"/>
  <c r="AX372" i="24" s="1"/>
  <c r="AS372" i="24"/>
  <c r="AQ372" i="24"/>
  <c r="Q372" i="24"/>
  <c r="P372" i="24"/>
  <c r="A372" i="24"/>
  <c r="BD371" i="24"/>
  <c r="BB371" i="24"/>
  <c r="AZ371" i="24"/>
  <c r="AW371" i="24"/>
  <c r="AV371" i="24"/>
  <c r="AX371" i="24" s="1"/>
  <c r="AS371" i="24"/>
  <c r="AQ371" i="24"/>
  <c r="Q371" i="24"/>
  <c r="AK371" i="24" s="1"/>
  <c r="P371" i="24"/>
  <c r="A371" i="24"/>
  <c r="BD370" i="24"/>
  <c r="BB370" i="24"/>
  <c r="AZ370" i="24"/>
  <c r="AW370" i="24"/>
  <c r="AV370" i="24"/>
  <c r="AX370" i="24" s="1"/>
  <c r="AS370" i="24"/>
  <c r="AQ370" i="24"/>
  <c r="Q370" i="24"/>
  <c r="AL370" i="24" s="1"/>
  <c r="P370" i="24"/>
  <c r="A370" i="24"/>
  <c r="BD369" i="24"/>
  <c r="BB369" i="24"/>
  <c r="AZ369" i="24"/>
  <c r="AW369" i="24"/>
  <c r="AV369" i="24"/>
  <c r="AX369" i="24" s="1"/>
  <c r="AS369" i="24"/>
  <c r="AQ369" i="24"/>
  <c r="Q369" i="24"/>
  <c r="P369" i="24"/>
  <c r="A369" i="24"/>
  <c r="BD368" i="24"/>
  <c r="BB368" i="24"/>
  <c r="AZ368" i="24"/>
  <c r="AW368" i="24"/>
  <c r="AV368" i="24"/>
  <c r="AX368" i="24" s="1"/>
  <c r="AS368" i="24"/>
  <c r="AQ368" i="24"/>
  <c r="Q368" i="24"/>
  <c r="P368" i="24"/>
  <c r="A368" i="24"/>
  <c r="BD367" i="24"/>
  <c r="BB367" i="24"/>
  <c r="AZ367" i="24"/>
  <c r="AW367" i="24"/>
  <c r="AV367" i="24"/>
  <c r="AX367" i="24" s="1"/>
  <c r="AS367" i="24"/>
  <c r="AQ367" i="24"/>
  <c r="Q367" i="24"/>
  <c r="P367" i="24"/>
  <c r="A367" i="24"/>
  <c r="BD366" i="24"/>
  <c r="BB366" i="24"/>
  <c r="AZ366" i="24"/>
  <c r="AW366" i="24"/>
  <c r="AV366" i="24"/>
  <c r="AX366" i="24" s="1"/>
  <c r="AS366" i="24"/>
  <c r="AQ366" i="24"/>
  <c r="Q366" i="24"/>
  <c r="AA366" i="24" s="1"/>
  <c r="P366" i="24"/>
  <c r="A366" i="24"/>
  <c r="BD365" i="24"/>
  <c r="BB365" i="24"/>
  <c r="AZ365" i="24"/>
  <c r="AW365" i="24"/>
  <c r="AV365" i="24"/>
  <c r="AX365" i="24" s="1"/>
  <c r="AS365" i="24"/>
  <c r="AQ365" i="24"/>
  <c r="Q365" i="24"/>
  <c r="P365" i="24"/>
  <c r="A365" i="24"/>
  <c r="BD364" i="24"/>
  <c r="BB364" i="24"/>
  <c r="AZ364" i="24"/>
  <c r="AW364" i="24"/>
  <c r="AV364" i="24"/>
  <c r="AX364" i="24" s="1"/>
  <c r="AS364" i="24"/>
  <c r="AQ364" i="24"/>
  <c r="Q364" i="24"/>
  <c r="P364" i="24"/>
  <c r="A364" i="24"/>
  <c r="BD363" i="24"/>
  <c r="BB363" i="24"/>
  <c r="AZ363" i="24"/>
  <c r="AW363" i="24"/>
  <c r="AV363" i="24"/>
  <c r="AX363" i="24" s="1"/>
  <c r="AS363" i="24"/>
  <c r="AQ363" i="24"/>
  <c r="Q363" i="24"/>
  <c r="AC363" i="24" s="1"/>
  <c r="P363" i="24"/>
  <c r="A363" i="24"/>
  <c r="BD362" i="24"/>
  <c r="BB362" i="24"/>
  <c r="AZ362" i="24"/>
  <c r="AW362" i="24"/>
  <c r="AV362" i="24"/>
  <c r="AX362" i="24" s="1"/>
  <c r="AS362" i="24"/>
  <c r="AQ362" i="24"/>
  <c r="Q362" i="24"/>
  <c r="R362" i="24" s="1"/>
  <c r="P362" i="24"/>
  <c r="A362" i="24"/>
  <c r="BD361" i="24"/>
  <c r="BB361" i="24"/>
  <c r="AZ361" i="24"/>
  <c r="AX361" i="24"/>
  <c r="AW361" i="24"/>
  <c r="AS361" i="24"/>
  <c r="AQ361" i="24"/>
  <c r="Q361" i="24"/>
  <c r="AN361" i="24" s="1"/>
  <c r="P361" i="24"/>
  <c r="A361" i="24"/>
  <c r="BD360" i="24"/>
  <c r="BB360" i="24"/>
  <c r="AZ360" i="24"/>
  <c r="AX360" i="24"/>
  <c r="AW360" i="24"/>
  <c r="AS360" i="24"/>
  <c r="AQ360" i="24"/>
  <c r="Q360" i="24"/>
  <c r="P360" i="24"/>
  <c r="A360" i="24"/>
  <c r="BD359" i="24"/>
  <c r="BB359" i="24"/>
  <c r="AZ359" i="24"/>
  <c r="AW359" i="24"/>
  <c r="AV359" i="24"/>
  <c r="AX359" i="24" s="1"/>
  <c r="AS359" i="24"/>
  <c r="AQ359" i="24"/>
  <c r="Q359" i="24"/>
  <c r="AE359" i="24" s="1"/>
  <c r="P359" i="24"/>
  <c r="A359" i="24"/>
  <c r="BD358" i="24"/>
  <c r="BB358" i="24"/>
  <c r="AZ358" i="24"/>
  <c r="AX358" i="24"/>
  <c r="AW358" i="24"/>
  <c r="AS358" i="24"/>
  <c r="AQ358" i="24"/>
  <c r="Q358" i="24"/>
  <c r="AJ358" i="24" s="1"/>
  <c r="P358" i="24"/>
  <c r="A358" i="24"/>
  <c r="BD357" i="24"/>
  <c r="BB357" i="24"/>
  <c r="AZ357" i="24"/>
  <c r="AX357" i="24"/>
  <c r="AW357" i="24"/>
  <c r="AS357" i="24"/>
  <c r="AQ357" i="24"/>
  <c r="Q357" i="24"/>
  <c r="P357" i="24"/>
  <c r="A357" i="24"/>
  <c r="BD356" i="24"/>
  <c r="BB356" i="24"/>
  <c r="AZ356" i="24"/>
  <c r="AW356" i="24"/>
  <c r="AV356" i="24"/>
  <c r="AX356" i="24" s="1"/>
  <c r="AS356" i="24"/>
  <c r="AQ356" i="24"/>
  <c r="Q356" i="24"/>
  <c r="P356" i="24"/>
  <c r="A356" i="24"/>
  <c r="BD355" i="24"/>
  <c r="BB355" i="24"/>
  <c r="AZ355" i="24"/>
  <c r="AW355" i="24"/>
  <c r="AV355" i="24"/>
  <c r="AX355" i="24" s="1"/>
  <c r="AS355" i="24"/>
  <c r="AQ355" i="24"/>
  <c r="Q355" i="24"/>
  <c r="P355" i="24"/>
  <c r="A355" i="24"/>
  <c r="BD354" i="24"/>
  <c r="BB354" i="24"/>
  <c r="AZ354" i="24"/>
  <c r="AW354" i="24"/>
  <c r="AV354" i="24"/>
  <c r="AX354" i="24" s="1"/>
  <c r="AS354" i="24"/>
  <c r="AQ354" i="24"/>
  <c r="Q354" i="24"/>
  <c r="P354" i="24"/>
  <c r="A354" i="24"/>
  <c r="BD353" i="24"/>
  <c r="BB353" i="24"/>
  <c r="AZ353" i="24"/>
  <c r="AX353" i="24"/>
  <c r="AW353" i="24"/>
  <c r="AS353" i="24"/>
  <c r="AQ353" i="24"/>
  <c r="Q353" i="24"/>
  <c r="P353" i="24"/>
  <c r="A353" i="24"/>
  <c r="BD352" i="24"/>
  <c r="BB352" i="24"/>
  <c r="AZ352" i="24"/>
  <c r="AX352" i="24"/>
  <c r="AW352" i="24"/>
  <c r="AS352" i="24"/>
  <c r="AQ352" i="24"/>
  <c r="Q352" i="24"/>
  <c r="P352" i="24"/>
  <c r="A352" i="24"/>
  <c r="BD351" i="24"/>
  <c r="BB351" i="24"/>
  <c r="AZ351" i="24"/>
  <c r="AX351" i="24"/>
  <c r="AW351" i="24"/>
  <c r="AS351" i="24"/>
  <c r="AQ351" i="24"/>
  <c r="Q351" i="24"/>
  <c r="W351" i="24" s="1"/>
  <c r="P351" i="24"/>
  <c r="A351" i="24"/>
  <c r="BD350" i="24"/>
  <c r="BB350" i="24"/>
  <c r="AZ350" i="24"/>
  <c r="AW350" i="24"/>
  <c r="AV350" i="24"/>
  <c r="AX350" i="24" s="1"/>
  <c r="AS350" i="24"/>
  <c r="AQ350" i="24"/>
  <c r="Q350" i="24"/>
  <c r="AM350" i="24" s="1"/>
  <c r="P350" i="24"/>
  <c r="A350" i="24"/>
  <c r="BD349" i="24"/>
  <c r="BB349" i="24"/>
  <c r="AZ349" i="24"/>
  <c r="AX349" i="24"/>
  <c r="AW349" i="24"/>
  <c r="AS349" i="24"/>
  <c r="AQ349" i="24"/>
  <c r="Q349" i="24"/>
  <c r="AE349" i="24" s="1"/>
  <c r="P349" i="24"/>
  <c r="A349" i="24"/>
  <c r="BD348" i="24"/>
  <c r="BB348" i="24"/>
  <c r="AZ348" i="24"/>
  <c r="AX348" i="24"/>
  <c r="AW348" i="24"/>
  <c r="AS348" i="24"/>
  <c r="AQ348" i="24"/>
  <c r="Q348" i="24"/>
  <c r="P348" i="24"/>
  <c r="A348" i="24"/>
  <c r="BD347" i="24"/>
  <c r="BB347" i="24"/>
  <c r="AZ347" i="24"/>
  <c r="AX347" i="24"/>
  <c r="AW347" i="24"/>
  <c r="AS347" i="24"/>
  <c r="AQ347" i="24"/>
  <c r="Q347" i="24"/>
  <c r="P347" i="24"/>
  <c r="A347" i="24"/>
  <c r="BD346" i="24"/>
  <c r="BB346" i="24"/>
  <c r="AZ346" i="24"/>
  <c r="AX346" i="24"/>
  <c r="AW346" i="24"/>
  <c r="AS346" i="24"/>
  <c r="AQ346" i="24"/>
  <c r="Q346" i="24"/>
  <c r="AJ346" i="24" s="1"/>
  <c r="P346" i="24"/>
  <c r="A346" i="24"/>
  <c r="BD345" i="24"/>
  <c r="BB345" i="24"/>
  <c r="AZ345" i="24"/>
  <c r="AW345" i="24"/>
  <c r="AV345" i="24"/>
  <c r="AX345" i="24" s="1"/>
  <c r="AS345" i="24"/>
  <c r="AQ345" i="24"/>
  <c r="Q345" i="24"/>
  <c r="AP345" i="24" s="1"/>
  <c r="P345" i="24"/>
  <c r="A345" i="24"/>
  <c r="BD344" i="24"/>
  <c r="BB344" i="24"/>
  <c r="AZ344" i="24"/>
  <c r="AX344" i="24"/>
  <c r="AW344" i="24"/>
  <c r="AS344" i="24"/>
  <c r="AQ344" i="24"/>
  <c r="Q344" i="24"/>
  <c r="P344" i="24"/>
  <c r="A344" i="24"/>
  <c r="BD343" i="24"/>
  <c r="BB343" i="24"/>
  <c r="AZ343" i="24"/>
  <c r="AX343" i="24"/>
  <c r="AW343" i="24"/>
  <c r="AS343" i="24"/>
  <c r="AQ343" i="24"/>
  <c r="Q343" i="24"/>
  <c r="AM343" i="24" s="1"/>
  <c r="P343" i="24"/>
  <c r="A343" i="24"/>
  <c r="BD342" i="24"/>
  <c r="BB342" i="24"/>
  <c r="AZ342" i="24"/>
  <c r="AX342" i="24"/>
  <c r="AW342" i="24"/>
  <c r="AS342" i="24"/>
  <c r="AQ342" i="24"/>
  <c r="Q342" i="24"/>
  <c r="AE342" i="24" s="1"/>
  <c r="P342" i="24"/>
  <c r="A342" i="24"/>
  <c r="BD341" i="24"/>
  <c r="BB341" i="24"/>
  <c r="AZ341" i="24"/>
  <c r="AW341" i="24"/>
  <c r="AV341" i="24"/>
  <c r="AX341" i="24" s="1"/>
  <c r="AS341" i="24"/>
  <c r="AQ341" i="24"/>
  <c r="Q341" i="24"/>
  <c r="P341" i="24"/>
  <c r="A341" i="24"/>
  <c r="BD340" i="24"/>
  <c r="BB340" i="24"/>
  <c r="AZ340" i="24"/>
  <c r="AX340" i="24"/>
  <c r="AW340" i="24"/>
  <c r="AS340" i="24"/>
  <c r="AQ340" i="24"/>
  <c r="Q340" i="24"/>
  <c r="AJ340" i="24" s="1"/>
  <c r="P340" i="24"/>
  <c r="A340" i="24"/>
  <c r="BD339" i="24"/>
  <c r="BB339" i="24"/>
  <c r="AZ339" i="24"/>
  <c r="AW339" i="24"/>
  <c r="AV339" i="24"/>
  <c r="AX339" i="24" s="1"/>
  <c r="AS339" i="24"/>
  <c r="AQ339" i="24"/>
  <c r="Q339" i="24"/>
  <c r="P339" i="24"/>
  <c r="A339" i="24"/>
  <c r="BD338" i="24"/>
  <c r="BB338" i="24"/>
  <c r="AZ338" i="24"/>
  <c r="AX338" i="24"/>
  <c r="AW338" i="24"/>
  <c r="AS338" i="24"/>
  <c r="AQ338" i="24"/>
  <c r="Q338" i="24"/>
  <c r="P338" i="24"/>
  <c r="A338" i="24"/>
  <c r="BD337" i="24"/>
  <c r="BB337" i="24"/>
  <c r="AZ337" i="24"/>
  <c r="AX337" i="24"/>
  <c r="AW337" i="24"/>
  <c r="AS337" i="24"/>
  <c r="AQ337" i="24"/>
  <c r="Q337" i="24"/>
  <c r="AH337" i="24" s="1"/>
  <c r="P337" i="24"/>
  <c r="A337" i="24"/>
  <c r="BD336" i="24"/>
  <c r="BB336" i="24"/>
  <c r="AZ336" i="24"/>
  <c r="AX336" i="24"/>
  <c r="AW336" i="24"/>
  <c r="AS336" i="24"/>
  <c r="AQ336" i="24"/>
  <c r="Q336" i="24"/>
  <c r="AL336" i="24" s="1"/>
  <c r="P336" i="24"/>
  <c r="A336" i="24"/>
  <c r="BD335" i="24"/>
  <c r="BB335" i="24"/>
  <c r="AZ335" i="24"/>
  <c r="AX335" i="24"/>
  <c r="AW335" i="24"/>
  <c r="AS335" i="24"/>
  <c r="AQ335" i="24"/>
  <c r="Q335" i="24"/>
  <c r="P335" i="24"/>
  <c r="A335" i="24"/>
  <c r="BD334" i="24"/>
  <c r="BB334" i="24"/>
  <c r="AZ334" i="24"/>
  <c r="AW334" i="24"/>
  <c r="AV334" i="24"/>
  <c r="AX334" i="24" s="1"/>
  <c r="AS334" i="24"/>
  <c r="AQ334" i="24"/>
  <c r="Q334" i="24"/>
  <c r="AK334" i="24" s="1"/>
  <c r="P334" i="24"/>
  <c r="A334" i="24"/>
  <c r="BD333" i="24"/>
  <c r="BB333" i="24"/>
  <c r="AZ333" i="24"/>
  <c r="AW333" i="24"/>
  <c r="AV333" i="24"/>
  <c r="AX333" i="24" s="1"/>
  <c r="AS333" i="24"/>
  <c r="AQ333" i="24"/>
  <c r="Q333" i="24"/>
  <c r="P333" i="24"/>
  <c r="A333" i="24"/>
  <c r="BD332" i="24"/>
  <c r="BB332" i="24"/>
  <c r="AZ332" i="24"/>
  <c r="AX332" i="24"/>
  <c r="AW332" i="24"/>
  <c r="AS332" i="24"/>
  <c r="AQ332" i="24"/>
  <c r="Q332" i="24"/>
  <c r="P332" i="24"/>
  <c r="A332" i="24"/>
  <c r="BD331" i="24"/>
  <c r="BB331" i="24"/>
  <c r="AZ331" i="24"/>
  <c r="AX331" i="24"/>
  <c r="AW331" i="24"/>
  <c r="AS331" i="24"/>
  <c r="AQ331" i="24"/>
  <c r="Q331" i="24"/>
  <c r="P331" i="24"/>
  <c r="A331" i="24"/>
  <c r="BD330" i="24"/>
  <c r="BB330" i="24"/>
  <c r="AZ330" i="24"/>
  <c r="AX330" i="24"/>
  <c r="AW330" i="24"/>
  <c r="AS330" i="24"/>
  <c r="AQ330" i="24"/>
  <c r="Q330" i="24"/>
  <c r="P330" i="24"/>
  <c r="A330" i="24"/>
  <c r="BD329" i="24"/>
  <c r="BB329" i="24"/>
  <c r="AZ329" i="24"/>
  <c r="AX329" i="24"/>
  <c r="AW329" i="24"/>
  <c r="AS329" i="24"/>
  <c r="AQ329" i="24"/>
  <c r="Q329" i="24"/>
  <c r="P329" i="24"/>
  <c r="A329" i="24"/>
  <c r="BD328" i="24"/>
  <c r="BB328" i="24"/>
  <c r="AZ328" i="24"/>
  <c r="AX328" i="24"/>
  <c r="AW328" i="24"/>
  <c r="AS328" i="24"/>
  <c r="AQ328" i="24"/>
  <c r="Q328" i="24"/>
  <c r="AM328" i="24" s="1"/>
  <c r="P328" i="24"/>
  <c r="A328" i="24"/>
  <c r="BD327" i="24"/>
  <c r="BB327" i="24"/>
  <c r="AZ327" i="24"/>
  <c r="AX327" i="24"/>
  <c r="AW327" i="24"/>
  <c r="AS327" i="24"/>
  <c r="AQ327" i="24"/>
  <c r="Q327" i="24"/>
  <c r="AP327" i="24" s="1"/>
  <c r="P327" i="24"/>
  <c r="A327" i="24"/>
  <c r="BD326" i="24"/>
  <c r="BB326" i="24"/>
  <c r="AZ326" i="24"/>
  <c r="AW326" i="24"/>
  <c r="AV326" i="24"/>
  <c r="AX326" i="24" s="1"/>
  <c r="AS326" i="24"/>
  <c r="AQ326" i="24"/>
  <c r="Q326" i="24"/>
  <c r="P326" i="24"/>
  <c r="A326" i="24"/>
  <c r="BD325" i="24"/>
  <c r="BB325" i="24"/>
  <c r="AZ325" i="24"/>
  <c r="AW325" i="24"/>
  <c r="AV325" i="24"/>
  <c r="AX325" i="24" s="1"/>
  <c r="AS325" i="24"/>
  <c r="AQ325" i="24"/>
  <c r="Q325" i="24"/>
  <c r="AP325" i="24" s="1"/>
  <c r="P325" i="24"/>
  <c r="A325" i="24"/>
  <c r="BD324" i="24"/>
  <c r="BB324" i="24"/>
  <c r="AZ324" i="24"/>
  <c r="AW324" i="24"/>
  <c r="AV324" i="24"/>
  <c r="AX324" i="24" s="1"/>
  <c r="AS324" i="24"/>
  <c r="AQ324" i="24"/>
  <c r="Q324" i="24"/>
  <c r="AC324" i="24" s="1"/>
  <c r="P324" i="24"/>
  <c r="A324" i="24"/>
  <c r="BD323" i="24"/>
  <c r="BB323" i="24"/>
  <c r="AZ323" i="24"/>
  <c r="AW323" i="24"/>
  <c r="AV323" i="24"/>
  <c r="AX323" i="24" s="1"/>
  <c r="AS323" i="24"/>
  <c r="AQ323" i="24"/>
  <c r="Q323" i="24"/>
  <c r="AN323" i="24" s="1"/>
  <c r="P323" i="24"/>
  <c r="A323" i="24"/>
  <c r="BD322" i="24"/>
  <c r="BB322" i="24"/>
  <c r="AZ322" i="24"/>
  <c r="AW322" i="24"/>
  <c r="AV322" i="24"/>
  <c r="AX322" i="24" s="1"/>
  <c r="AS322" i="24"/>
  <c r="AQ322" i="24"/>
  <c r="Q322" i="24"/>
  <c r="P322" i="24"/>
  <c r="A322" i="24"/>
  <c r="BD321" i="24"/>
  <c r="BB321" i="24"/>
  <c r="AZ321" i="24"/>
  <c r="AW321" i="24"/>
  <c r="AV321" i="24"/>
  <c r="AX321" i="24" s="1"/>
  <c r="AS321" i="24"/>
  <c r="AQ321" i="24"/>
  <c r="Q321" i="24"/>
  <c r="AE321" i="24" s="1"/>
  <c r="P321" i="24"/>
  <c r="A321" i="24"/>
  <c r="BD320" i="24"/>
  <c r="BB320" i="24"/>
  <c r="AZ320" i="24"/>
  <c r="AW320" i="24"/>
  <c r="AV320" i="24"/>
  <c r="AX320" i="24" s="1"/>
  <c r="AS320" i="24"/>
  <c r="AQ320" i="24"/>
  <c r="Q320" i="24"/>
  <c r="X320" i="24" s="1"/>
  <c r="P320" i="24"/>
  <c r="A320" i="24"/>
  <c r="BD319" i="24"/>
  <c r="BB319" i="24"/>
  <c r="AZ319" i="24"/>
  <c r="AW319" i="24"/>
  <c r="AV319" i="24"/>
  <c r="AX319" i="24" s="1"/>
  <c r="AS319" i="24"/>
  <c r="AQ319" i="24"/>
  <c r="Q319" i="24"/>
  <c r="AL319" i="24" s="1"/>
  <c r="P319" i="24"/>
  <c r="A319" i="24"/>
  <c r="BD318" i="24"/>
  <c r="BB318" i="24"/>
  <c r="AZ318" i="24"/>
  <c r="AW318" i="24"/>
  <c r="AV318" i="24"/>
  <c r="AX318" i="24" s="1"/>
  <c r="AS318" i="24"/>
  <c r="AQ318" i="24"/>
  <c r="Q318" i="24"/>
  <c r="AN318" i="24" s="1"/>
  <c r="P318" i="24"/>
  <c r="A318" i="24"/>
  <c r="BD317" i="24"/>
  <c r="BB317" i="24"/>
  <c r="AZ317" i="24"/>
  <c r="AW317" i="24"/>
  <c r="AV317" i="24"/>
  <c r="AX317" i="24" s="1"/>
  <c r="AS317" i="24"/>
  <c r="AQ317" i="24"/>
  <c r="Q317" i="24"/>
  <c r="AL317" i="24" s="1"/>
  <c r="P317" i="24"/>
  <c r="A317" i="24"/>
  <c r="BD316" i="24"/>
  <c r="BB316" i="24"/>
  <c r="AZ316" i="24"/>
  <c r="AW316" i="24"/>
  <c r="AV316" i="24"/>
  <c r="AX316" i="24" s="1"/>
  <c r="AS316" i="24"/>
  <c r="AQ316" i="24"/>
  <c r="Q316" i="24"/>
  <c r="P316" i="24"/>
  <c r="A316" i="24"/>
  <c r="BD315" i="24"/>
  <c r="BB315" i="24"/>
  <c r="AZ315" i="24"/>
  <c r="AW315" i="24"/>
  <c r="AV315" i="24"/>
  <c r="AX315" i="24" s="1"/>
  <c r="AS315" i="24"/>
  <c r="AQ315" i="24"/>
  <c r="Q315" i="24"/>
  <c r="AM315" i="24" s="1"/>
  <c r="P315" i="24"/>
  <c r="A315" i="24"/>
  <c r="BD314" i="24"/>
  <c r="BB314" i="24"/>
  <c r="AZ314" i="24"/>
  <c r="AW314" i="24"/>
  <c r="AV314" i="24"/>
  <c r="AX314" i="24" s="1"/>
  <c r="AS314" i="24"/>
  <c r="AQ314" i="24"/>
  <c r="Q314" i="24"/>
  <c r="AL314" i="24" s="1"/>
  <c r="P314" i="24"/>
  <c r="A314" i="24"/>
  <c r="BD313" i="24"/>
  <c r="BB313" i="24"/>
  <c r="AZ313" i="24"/>
  <c r="AW313" i="24"/>
  <c r="AV313" i="24"/>
  <c r="AX313" i="24" s="1"/>
  <c r="AS313" i="24"/>
  <c r="AQ313" i="24"/>
  <c r="Q313" i="24"/>
  <c r="P313" i="24"/>
  <c r="A313" i="24"/>
  <c r="BD312" i="24"/>
  <c r="BB312" i="24"/>
  <c r="AZ312" i="24"/>
  <c r="AW312" i="24"/>
  <c r="AV312" i="24"/>
  <c r="AX312" i="24" s="1"/>
  <c r="AS312" i="24"/>
  <c r="AQ312" i="24"/>
  <c r="Q312" i="24"/>
  <c r="P312" i="24"/>
  <c r="A312" i="24"/>
  <c r="BD311" i="24"/>
  <c r="BB311" i="24"/>
  <c r="AZ311" i="24"/>
  <c r="AW311" i="24"/>
  <c r="AV311" i="24"/>
  <c r="AX311" i="24" s="1"/>
  <c r="AS311" i="24"/>
  <c r="AQ311" i="24"/>
  <c r="Q311" i="24"/>
  <c r="P311" i="24"/>
  <c r="A311" i="24"/>
  <c r="BD310" i="24"/>
  <c r="BB310" i="24"/>
  <c r="AZ310" i="24"/>
  <c r="AW310" i="24"/>
  <c r="AV310" i="24"/>
  <c r="AX310" i="24" s="1"/>
  <c r="AS310" i="24"/>
  <c r="AQ310" i="24"/>
  <c r="Q310" i="24"/>
  <c r="AE310" i="24" s="1"/>
  <c r="P310" i="24"/>
  <c r="A310" i="24"/>
  <c r="BD309" i="24"/>
  <c r="BB309" i="24"/>
  <c r="AZ309" i="24"/>
  <c r="AW309" i="24"/>
  <c r="AV309" i="24"/>
  <c r="AX309" i="24" s="1"/>
  <c r="AS309" i="24"/>
  <c r="AQ309" i="24"/>
  <c r="Q309" i="24"/>
  <c r="P309" i="24"/>
  <c r="A309" i="24"/>
  <c r="BD308" i="24"/>
  <c r="BB308" i="24"/>
  <c r="AZ308" i="24"/>
  <c r="AW308" i="24"/>
  <c r="AV308" i="24"/>
  <c r="AX308" i="24" s="1"/>
  <c r="AS308" i="24"/>
  <c r="AQ308" i="24"/>
  <c r="Q308" i="24"/>
  <c r="P308" i="24"/>
  <c r="A308" i="24"/>
  <c r="BD307" i="24"/>
  <c r="BB307" i="24"/>
  <c r="AZ307" i="24"/>
  <c r="AW307" i="24"/>
  <c r="AV307" i="24"/>
  <c r="AX307" i="24" s="1"/>
  <c r="AS307" i="24"/>
  <c r="AQ307" i="24"/>
  <c r="Q307" i="24"/>
  <c r="P307" i="24"/>
  <c r="A307" i="24"/>
  <c r="BD306" i="24"/>
  <c r="BB306" i="24"/>
  <c r="AZ306" i="24"/>
  <c r="AW306" i="24"/>
  <c r="AV306" i="24"/>
  <c r="AX306" i="24" s="1"/>
  <c r="AS306" i="24"/>
  <c r="AQ306" i="24"/>
  <c r="Q306" i="24"/>
  <c r="P306" i="24"/>
  <c r="A306" i="24"/>
  <c r="BD305" i="24"/>
  <c r="BB305" i="24"/>
  <c r="AZ305" i="24"/>
  <c r="AW305" i="24"/>
  <c r="AV305" i="24"/>
  <c r="AX305" i="24" s="1"/>
  <c r="AS305" i="24"/>
  <c r="AQ305" i="24"/>
  <c r="Q305" i="24"/>
  <c r="P305" i="24"/>
  <c r="A305" i="24"/>
  <c r="BD304" i="24"/>
  <c r="BB304" i="24"/>
  <c r="AZ304" i="24"/>
  <c r="AW304" i="24"/>
  <c r="AV304" i="24"/>
  <c r="AX304" i="24" s="1"/>
  <c r="AS304" i="24"/>
  <c r="AQ304" i="24"/>
  <c r="Q304" i="24"/>
  <c r="AE304" i="24" s="1"/>
  <c r="P304" i="24"/>
  <c r="A304" i="24"/>
  <c r="BD303" i="24"/>
  <c r="BB303" i="24"/>
  <c r="AZ303" i="24"/>
  <c r="AW303" i="24"/>
  <c r="AV303" i="24"/>
  <c r="AX303" i="24" s="1"/>
  <c r="AS303" i="24"/>
  <c r="AQ303" i="24"/>
  <c r="Q303" i="24"/>
  <c r="P303" i="24"/>
  <c r="A303" i="24"/>
  <c r="BD302" i="24"/>
  <c r="BB302" i="24"/>
  <c r="AZ302" i="24"/>
  <c r="AW302" i="24"/>
  <c r="AV302" i="24"/>
  <c r="AX302" i="24" s="1"/>
  <c r="AS302" i="24"/>
  <c r="AQ302" i="24"/>
  <c r="Q302" i="24"/>
  <c r="P302" i="24"/>
  <c r="A302" i="24"/>
  <c r="BD301" i="24"/>
  <c r="BB301" i="24"/>
  <c r="AZ301" i="24"/>
  <c r="AW301" i="24"/>
  <c r="AV301" i="24"/>
  <c r="AX301" i="24" s="1"/>
  <c r="AS301" i="24"/>
  <c r="AQ301" i="24"/>
  <c r="Q301" i="24"/>
  <c r="P301" i="24"/>
  <c r="A301" i="24"/>
  <c r="BD300" i="24"/>
  <c r="BB300" i="24"/>
  <c r="AZ300" i="24"/>
  <c r="AW300" i="24"/>
  <c r="AV300" i="24"/>
  <c r="AX300" i="24" s="1"/>
  <c r="AS300" i="24"/>
  <c r="AQ300" i="24"/>
  <c r="Q300" i="24"/>
  <c r="P300" i="24"/>
  <c r="A300" i="24"/>
  <c r="BD299" i="24"/>
  <c r="BB299" i="24"/>
  <c r="AZ299" i="24"/>
  <c r="AW299" i="24"/>
  <c r="AV299" i="24"/>
  <c r="AX299" i="24" s="1"/>
  <c r="AS299" i="24"/>
  <c r="AQ299" i="24"/>
  <c r="Q299" i="24"/>
  <c r="AN299" i="24" s="1"/>
  <c r="P299" i="24"/>
  <c r="A299" i="24"/>
  <c r="BD298" i="24"/>
  <c r="BB298" i="24"/>
  <c r="AZ298" i="24"/>
  <c r="AW298" i="24"/>
  <c r="AV298" i="24"/>
  <c r="AX298" i="24" s="1"/>
  <c r="AS298" i="24"/>
  <c r="AQ298" i="24"/>
  <c r="Q298" i="24"/>
  <c r="P298" i="24"/>
  <c r="A298" i="24"/>
  <c r="BD297" i="24"/>
  <c r="BB297" i="24"/>
  <c r="AZ297" i="24"/>
  <c r="AW297" i="24"/>
  <c r="AV297" i="24"/>
  <c r="AX297" i="24" s="1"/>
  <c r="AS297" i="24"/>
  <c r="AQ297" i="24"/>
  <c r="Q297" i="24"/>
  <c r="P297" i="24"/>
  <c r="A297" i="24"/>
  <c r="BD296" i="24"/>
  <c r="BB296" i="24"/>
  <c r="AZ296" i="24"/>
  <c r="AW296" i="24"/>
  <c r="AV296" i="24"/>
  <c r="AX296" i="24" s="1"/>
  <c r="AS296" i="24"/>
  <c r="AQ296" i="24"/>
  <c r="Q296" i="24"/>
  <c r="P296" i="24"/>
  <c r="A296" i="24"/>
  <c r="BD295" i="24"/>
  <c r="BB295" i="24"/>
  <c r="AZ295" i="24"/>
  <c r="AW295" i="24"/>
  <c r="AV295" i="24"/>
  <c r="AX295" i="24" s="1"/>
  <c r="AS295" i="24"/>
  <c r="AQ295" i="24"/>
  <c r="Q295" i="24"/>
  <c r="P295" i="24"/>
  <c r="A295" i="24"/>
  <c r="BD294" i="24"/>
  <c r="BB294" i="24"/>
  <c r="AZ294" i="24"/>
  <c r="AW294" i="24"/>
  <c r="AV294" i="24"/>
  <c r="AX294" i="24" s="1"/>
  <c r="AS294" i="24"/>
  <c r="AQ294" i="24"/>
  <c r="Q294" i="24"/>
  <c r="AP294" i="24" s="1"/>
  <c r="P294" i="24"/>
  <c r="A294" i="24"/>
  <c r="BD293" i="24"/>
  <c r="BB293" i="24"/>
  <c r="AZ293" i="24"/>
  <c r="AW293" i="24"/>
  <c r="AV293" i="24"/>
  <c r="AX293" i="24" s="1"/>
  <c r="AS293" i="24"/>
  <c r="AQ293" i="24"/>
  <c r="Q293" i="24"/>
  <c r="P293" i="24"/>
  <c r="A293" i="24"/>
  <c r="BD292" i="24"/>
  <c r="BB292" i="24"/>
  <c r="AZ292" i="24"/>
  <c r="AW292" i="24"/>
  <c r="AV292" i="24"/>
  <c r="AX292" i="24" s="1"/>
  <c r="AS292" i="24"/>
  <c r="AQ292" i="24"/>
  <c r="Q292" i="24"/>
  <c r="P292" i="24"/>
  <c r="A292" i="24"/>
  <c r="BD291" i="24"/>
  <c r="BB291" i="24"/>
  <c r="AZ291" i="24"/>
  <c r="AW291" i="24"/>
  <c r="AV291" i="24"/>
  <c r="AX291" i="24" s="1"/>
  <c r="AS291" i="24"/>
  <c r="AQ291" i="24"/>
  <c r="Q291" i="24"/>
  <c r="P291" i="24"/>
  <c r="A291" i="24"/>
  <c r="BD290" i="24"/>
  <c r="BB290" i="24"/>
  <c r="AZ290" i="24"/>
  <c r="AW290" i="24"/>
  <c r="AV290" i="24"/>
  <c r="AX290" i="24" s="1"/>
  <c r="AS290" i="24"/>
  <c r="AQ290" i="24"/>
  <c r="Q290" i="24"/>
  <c r="AE290" i="24" s="1"/>
  <c r="P290" i="24"/>
  <c r="A290" i="24"/>
  <c r="BD289" i="24"/>
  <c r="BB289" i="24"/>
  <c r="AZ289" i="24"/>
  <c r="AW289" i="24"/>
  <c r="AV289" i="24"/>
  <c r="AX289" i="24" s="1"/>
  <c r="AS289" i="24"/>
  <c r="AQ289" i="24"/>
  <c r="Q289" i="24"/>
  <c r="AE289" i="24" s="1"/>
  <c r="P289" i="24"/>
  <c r="A289" i="24"/>
  <c r="BD288" i="24"/>
  <c r="BB288" i="24"/>
  <c r="AZ288" i="24"/>
  <c r="AW288" i="24"/>
  <c r="AV288" i="24"/>
  <c r="AX288" i="24" s="1"/>
  <c r="AS288" i="24"/>
  <c r="AQ288" i="24"/>
  <c r="Q288" i="24"/>
  <c r="AE288" i="24" s="1"/>
  <c r="P288" i="24"/>
  <c r="A288" i="24"/>
  <c r="BD287" i="24"/>
  <c r="BB287" i="24"/>
  <c r="AZ287" i="24"/>
  <c r="AW287" i="24"/>
  <c r="AV287" i="24"/>
  <c r="AX287" i="24" s="1"/>
  <c r="AS287" i="24"/>
  <c r="AQ287" i="24"/>
  <c r="Q287" i="24"/>
  <c r="AH287" i="24" s="1"/>
  <c r="P287" i="24"/>
  <c r="A287" i="24"/>
  <c r="BD286" i="24"/>
  <c r="BB286" i="24"/>
  <c r="AZ286" i="24"/>
  <c r="AW286" i="24"/>
  <c r="AV286" i="24"/>
  <c r="AX286" i="24" s="1"/>
  <c r="AS286" i="24"/>
  <c r="AQ286" i="24"/>
  <c r="Q286" i="24"/>
  <c r="AE286" i="24" s="1"/>
  <c r="P286" i="24"/>
  <c r="A286" i="24"/>
  <c r="BD285" i="24"/>
  <c r="BB285" i="24"/>
  <c r="AZ285" i="24"/>
  <c r="AW285" i="24"/>
  <c r="AV285" i="24"/>
  <c r="AX285" i="24" s="1"/>
  <c r="AS285" i="24"/>
  <c r="AQ285" i="24"/>
  <c r="Q285" i="24"/>
  <c r="V285" i="24" s="1"/>
  <c r="P285" i="24"/>
  <c r="A285" i="24"/>
  <c r="BD284" i="24"/>
  <c r="BB284" i="24"/>
  <c r="AZ284" i="24"/>
  <c r="AW284" i="24"/>
  <c r="AV284" i="24"/>
  <c r="AX284" i="24" s="1"/>
  <c r="AS284" i="24"/>
  <c r="AQ284" i="24"/>
  <c r="Q284" i="24"/>
  <c r="P284" i="24"/>
  <c r="A284" i="24"/>
  <c r="BD283" i="24"/>
  <c r="BB283" i="24"/>
  <c r="AZ283" i="24"/>
  <c r="AW283" i="24"/>
  <c r="AV283" i="24"/>
  <c r="AX283" i="24" s="1"/>
  <c r="AS283" i="24"/>
  <c r="AQ283" i="24"/>
  <c r="Q283" i="24"/>
  <c r="P283" i="24"/>
  <c r="A283" i="24"/>
  <c r="BD282" i="24"/>
  <c r="BB282" i="24"/>
  <c r="AZ282" i="24"/>
  <c r="AW282" i="24"/>
  <c r="AV282" i="24"/>
  <c r="AX282" i="24" s="1"/>
  <c r="AS282" i="24"/>
  <c r="AQ282" i="24"/>
  <c r="Q282" i="24"/>
  <c r="P282" i="24"/>
  <c r="A282" i="24"/>
  <c r="BD281" i="24"/>
  <c r="BB281" i="24"/>
  <c r="AZ281" i="24"/>
  <c r="AW281" i="24"/>
  <c r="AV281" i="24"/>
  <c r="AX281" i="24" s="1"/>
  <c r="AS281" i="24"/>
  <c r="AQ281" i="24"/>
  <c r="Q281" i="24"/>
  <c r="Y281" i="24" s="1"/>
  <c r="P281" i="24"/>
  <c r="A281" i="24"/>
  <c r="BD280" i="24"/>
  <c r="BB280" i="24"/>
  <c r="AZ280" i="24"/>
  <c r="AW280" i="24"/>
  <c r="AV280" i="24"/>
  <c r="AX280" i="24" s="1"/>
  <c r="AS280" i="24"/>
  <c r="AQ280" i="24"/>
  <c r="Q280" i="24"/>
  <c r="P280" i="24"/>
  <c r="A280" i="24"/>
  <c r="BD279" i="24"/>
  <c r="BB279" i="24"/>
  <c r="AZ279" i="24"/>
  <c r="AW279" i="24"/>
  <c r="AV279" i="24"/>
  <c r="AX279" i="24" s="1"/>
  <c r="AS279" i="24"/>
  <c r="AQ279" i="24"/>
  <c r="Q279" i="24"/>
  <c r="AH279" i="24" s="1"/>
  <c r="P279" i="24"/>
  <c r="A279" i="24"/>
  <c r="BD278" i="24"/>
  <c r="BB278" i="24"/>
  <c r="AZ278" i="24"/>
  <c r="AW278" i="24"/>
  <c r="AV278" i="24"/>
  <c r="AX278" i="24" s="1"/>
  <c r="AS278" i="24"/>
  <c r="AQ278" i="24"/>
  <c r="Q278" i="24"/>
  <c r="AE278" i="24" s="1"/>
  <c r="P278" i="24"/>
  <c r="A278" i="24"/>
  <c r="BD277" i="24"/>
  <c r="BB277" i="24"/>
  <c r="AZ277" i="24"/>
  <c r="AW277" i="24"/>
  <c r="AV277" i="24"/>
  <c r="AX277" i="24" s="1"/>
  <c r="AS277" i="24"/>
  <c r="AQ277" i="24"/>
  <c r="Q277" i="24"/>
  <c r="AP277" i="24" s="1"/>
  <c r="P277" i="24"/>
  <c r="A277" i="24"/>
  <c r="BD276" i="24"/>
  <c r="BB276" i="24"/>
  <c r="AZ276" i="24"/>
  <c r="AW276" i="24"/>
  <c r="AV276" i="24"/>
  <c r="AX276" i="24" s="1"/>
  <c r="AS276" i="24"/>
  <c r="AQ276" i="24"/>
  <c r="Q276" i="24"/>
  <c r="AJ276" i="24" s="1"/>
  <c r="P276" i="24"/>
  <c r="A276" i="24"/>
  <c r="BD275" i="24"/>
  <c r="BB275" i="24"/>
  <c r="AZ275" i="24"/>
  <c r="AW275" i="24"/>
  <c r="AV275" i="24"/>
  <c r="AX275" i="24" s="1"/>
  <c r="AS275" i="24"/>
  <c r="AQ275" i="24"/>
  <c r="Q275" i="24"/>
  <c r="AN275" i="24" s="1"/>
  <c r="P275" i="24"/>
  <c r="A275" i="24"/>
  <c r="BD274" i="24"/>
  <c r="BB274" i="24"/>
  <c r="AZ274" i="24"/>
  <c r="AW274" i="24"/>
  <c r="AV274" i="24"/>
  <c r="AX274" i="24" s="1"/>
  <c r="AS274" i="24"/>
  <c r="AQ274" i="24"/>
  <c r="Q274" i="24"/>
  <c r="P274" i="24"/>
  <c r="A274" i="24"/>
  <c r="BD273" i="24"/>
  <c r="BB273" i="24"/>
  <c r="AZ273" i="24"/>
  <c r="AW273" i="24"/>
  <c r="AV273" i="24"/>
  <c r="AX273" i="24" s="1"/>
  <c r="AS273" i="24"/>
  <c r="AQ273" i="24"/>
  <c r="Q273" i="24"/>
  <c r="AP273" i="24" s="1"/>
  <c r="P273" i="24"/>
  <c r="A273" i="24"/>
  <c r="BD272" i="24"/>
  <c r="BB272" i="24"/>
  <c r="AZ272" i="24"/>
  <c r="AW272" i="24"/>
  <c r="AV272" i="24"/>
  <c r="AX272" i="24" s="1"/>
  <c r="AS272" i="24"/>
  <c r="AQ272" i="24"/>
  <c r="Q272" i="24"/>
  <c r="AN272" i="24" s="1"/>
  <c r="P272" i="24"/>
  <c r="A272" i="24"/>
  <c r="BD271" i="24"/>
  <c r="BB271" i="24"/>
  <c r="AZ271" i="24"/>
  <c r="AW271" i="24"/>
  <c r="AV271" i="24"/>
  <c r="AX271" i="24" s="1"/>
  <c r="AS271" i="24"/>
  <c r="AQ271" i="24"/>
  <c r="Q271" i="24"/>
  <c r="X271" i="24" s="1"/>
  <c r="P271" i="24"/>
  <c r="A271" i="24"/>
  <c r="BD270" i="24"/>
  <c r="BB270" i="24"/>
  <c r="AZ270" i="24"/>
  <c r="AW270" i="24"/>
  <c r="AV270" i="24"/>
  <c r="AX270" i="24" s="1"/>
  <c r="AS270" i="24"/>
  <c r="AQ270" i="24"/>
  <c r="Q270" i="24"/>
  <c r="AP270" i="24" s="1"/>
  <c r="P270" i="24"/>
  <c r="A270" i="24"/>
  <c r="BD269" i="24"/>
  <c r="BB269" i="24"/>
  <c r="AZ269" i="24"/>
  <c r="AW269" i="24"/>
  <c r="AV269" i="24"/>
  <c r="AX269" i="24" s="1"/>
  <c r="AS269" i="24"/>
  <c r="AQ269" i="24"/>
  <c r="Q269" i="24"/>
  <c r="P269" i="24"/>
  <c r="A269" i="24"/>
  <c r="BD268" i="24"/>
  <c r="BB268" i="24"/>
  <c r="AZ268" i="24"/>
  <c r="AW268" i="24"/>
  <c r="AV268" i="24"/>
  <c r="AX268" i="24" s="1"/>
  <c r="AS268" i="24"/>
  <c r="AQ268" i="24"/>
  <c r="Q268" i="24"/>
  <c r="AJ268" i="24" s="1"/>
  <c r="P268" i="24"/>
  <c r="A268" i="24"/>
  <c r="BD267" i="24"/>
  <c r="BB267" i="24"/>
  <c r="AZ267" i="24"/>
  <c r="AW267" i="24"/>
  <c r="AV267" i="24"/>
  <c r="AX267" i="24" s="1"/>
  <c r="AS267" i="24"/>
  <c r="AQ267" i="24"/>
  <c r="Q267" i="24"/>
  <c r="AN267" i="24" s="1"/>
  <c r="P267" i="24"/>
  <c r="A267" i="24"/>
  <c r="BD266" i="24"/>
  <c r="BB266" i="24"/>
  <c r="AZ266" i="24"/>
  <c r="AW266" i="24"/>
  <c r="AV266" i="24"/>
  <c r="AX266" i="24" s="1"/>
  <c r="AS266" i="24"/>
  <c r="AQ266" i="24"/>
  <c r="Q266" i="24"/>
  <c r="AP266" i="24" s="1"/>
  <c r="P266" i="24"/>
  <c r="A266" i="24"/>
  <c r="BD265" i="24"/>
  <c r="BB265" i="24"/>
  <c r="AZ265" i="24"/>
  <c r="AW265" i="24"/>
  <c r="AV265" i="24"/>
  <c r="AX265" i="24" s="1"/>
  <c r="AS265" i="24"/>
  <c r="AQ265" i="24"/>
  <c r="Q265" i="24"/>
  <c r="AE265" i="24" s="1"/>
  <c r="P265" i="24"/>
  <c r="A265" i="24"/>
  <c r="BD264" i="24"/>
  <c r="BB264" i="24"/>
  <c r="AZ264" i="24"/>
  <c r="AW264" i="24"/>
  <c r="AV264" i="24"/>
  <c r="AX264" i="24" s="1"/>
  <c r="AS264" i="24"/>
  <c r="AQ264" i="24"/>
  <c r="Q264" i="24"/>
  <c r="AN264" i="24" s="1"/>
  <c r="N264" i="24"/>
  <c r="P264" i="24" s="1"/>
  <c r="M264" i="24"/>
  <c r="A264" i="24"/>
  <c r="BD263" i="24"/>
  <c r="BB263" i="24"/>
  <c r="AZ263" i="24"/>
  <c r="AW263" i="24"/>
  <c r="AV263" i="24"/>
  <c r="AX263" i="24" s="1"/>
  <c r="AS263" i="24"/>
  <c r="AQ263" i="24"/>
  <c r="Q263" i="24"/>
  <c r="AP263" i="24" s="1"/>
  <c r="P263" i="24"/>
  <c r="A263" i="24"/>
  <c r="BD262" i="24"/>
  <c r="BB262" i="24"/>
  <c r="AZ262" i="24"/>
  <c r="AW262" i="24"/>
  <c r="AV262" i="24"/>
  <c r="AX262" i="24" s="1"/>
  <c r="AS262" i="24"/>
  <c r="AQ262" i="24"/>
  <c r="Q262" i="24"/>
  <c r="AE262" i="24" s="1"/>
  <c r="P262" i="24"/>
  <c r="A262" i="24"/>
  <c r="BD261" i="24"/>
  <c r="BB261" i="24"/>
  <c r="AZ261" i="24"/>
  <c r="AW261" i="24"/>
  <c r="AV261" i="24"/>
  <c r="AX261" i="24" s="1"/>
  <c r="AS261" i="24"/>
  <c r="AQ261" i="24"/>
  <c r="Q261" i="24"/>
  <c r="AJ261" i="24" s="1"/>
  <c r="P261" i="24"/>
  <c r="A261" i="24"/>
  <c r="BD260" i="24"/>
  <c r="BB260" i="24"/>
  <c r="AZ260" i="24"/>
  <c r="AW260" i="24"/>
  <c r="AV260" i="24"/>
  <c r="AX260" i="24" s="1"/>
  <c r="AS260" i="24"/>
  <c r="AQ260" i="24"/>
  <c r="Q260" i="24"/>
  <c r="P260" i="24"/>
  <c r="A260" i="24"/>
  <c r="BD259" i="24"/>
  <c r="BB259" i="24"/>
  <c r="AZ259" i="24"/>
  <c r="AW259" i="24"/>
  <c r="AV259" i="24"/>
  <c r="AX259" i="24" s="1"/>
  <c r="AS259" i="24"/>
  <c r="AQ259" i="24"/>
  <c r="Q259" i="24"/>
  <c r="AE259" i="24" s="1"/>
  <c r="P259" i="24"/>
  <c r="A259" i="24"/>
  <c r="BD258" i="24"/>
  <c r="BB258" i="24"/>
  <c r="AZ258" i="24"/>
  <c r="AW258" i="24"/>
  <c r="AV258" i="24"/>
  <c r="AX258" i="24" s="1"/>
  <c r="AS258" i="24"/>
  <c r="AQ258" i="24"/>
  <c r="Q258" i="24"/>
  <c r="AE258" i="24" s="1"/>
  <c r="P258" i="24"/>
  <c r="A258" i="24"/>
  <c r="BD257" i="24"/>
  <c r="BB257" i="24"/>
  <c r="AZ257" i="24"/>
  <c r="AW257" i="24"/>
  <c r="AV257" i="24"/>
  <c r="AX257" i="24" s="1"/>
  <c r="AS257" i="24"/>
  <c r="AQ257" i="24"/>
  <c r="Q257" i="24"/>
  <c r="AC257" i="24" s="1"/>
  <c r="M257" i="24"/>
  <c r="N257" i="24" s="1"/>
  <c r="P257" i="24" s="1"/>
  <c r="A257" i="24"/>
  <c r="BD256" i="24"/>
  <c r="BB256" i="24"/>
  <c r="AZ256" i="24"/>
  <c r="AW256" i="24"/>
  <c r="AV256" i="24"/>
  <c r="AX256" i="24" s="1"/>
  <c r="AS256" i="24"/>
  <c r="AQ256" i="24"/>
  <c r="Q256" i="24"/>
  <c r="AE256" i="24" s="1"/>
  <c r="P256" i="24"/>
  <c r="L256" i="24"/>
  <c r="L425" i="24" s="1"/>
  <c r="K256" i="24"/>
  <c r="K425" i="24" s="1"/>
  <c r="A256" i="24"/>
  <c r="BD255" i="24"/>
  <c r="BB255" i="24"/>
  <c r="AZ255" i="24"/>
  <c r="AW255" i="24"/>
  <c r="AV255" i="24"/>
  <c r="AX255" i="24" s="1"/>
  <c r="AS255" i="24"/>
  <c r="AQ255" i="24"/>
  <c r="Q255" i="24"/>
  <c r="P255" i="24"/>
  <c r="A255" i="24"/>
  <c r="BD254" i="24"/>
  <c r="BB254" i="24"/>
  <c r="AZ254" i="24"/>
  <c r="AW254" i="24"/>
  <c r="AV254" i="24"/>
  <c r="AX254" i="24" s="1"/>
  <c r="AS254" i="24"/>
  <c r="AQ254" i="24"/>
  <c r="Q254" i="24"/>
  <c r="AK254" i="24" s="1"/>
  <c r="P254" i="24"/>
  <c r="A254" i="24"/>
  <c r="BD253" i="24"/>
  <c r="BB253" i="24"/>
  <c r="AZ253" i="24"/>
  <c r="AW253" i="24"/>
  <c r="AV253" i="24"/>
  <c r="AX253" i="24" s="1"/>
  <c r="AS253" i="24"/>
  <c r="AQ253" i="24"/>
  <c r="Q253" i="24"/>
  <c r="AM253" i="24" s="1"/>
  <c r="P253" i="24"/>
  <c r="A253" i="24"/>
  <c r="BD252" i="24"/>
  <c r="BB252" i="24"/>
  <c r="AZ252" i="24"/>
  <c r="AW252" i="24"/>
  <c r="AV252" i="24"/>
  <c r="AX252" i="24" s="1"/>
  <c r="AS252" i="24"/>
  <c r="AQ252" i="24"/>
  <c r="Q252" i="24"/>
  <c r="AJ252" i="24" s="1"/>
  <c r="P252" i="24"/>
  <c r="A252" i="24"/>
  <c r="BD251" i="24"/>
  <c r="BB251" i="24"/>
  <c r="AZ251" i="24"/>
  <c r="AW251" i="24"/>
  <c r="AV251" i="24"/>
  <c r="AX251" i="24" s="1"/>
  <c r="AS251" i="24"/>
  <c r="AQ251" i="24"/>
  <c r="Q251" i="24"/>
  <c r="AM251" i="24" s="1"/>
  <c r="P251" i="24"/>
  <c r="A251" i="24"/>
  <c r="BD250" i="24"/>
  <c r="BB250" i="24"/>
  <c r="AZ250" i="24"/>
  <c r="AW250" i="24"/>
  <c r="AV250" i="24"/>
  <c r="AX250" i="24" s="1"/>
  <c r="AS250" i="24"/>
  <c r="AQ250" i="24"/>
  <c r="Q250" i="24"/>
  <c r="P250" i="24"/>
  <c r="A250" i="24"/>
  <c r="BD249" i="24"/>
  <c r="BB249" i="24"/>
  <c r="AZ249" i="24"/>
  <c r="AW249" i="24"/>
  <c r="AV249" i="24"/>
  <c r="AX249" i="24" s="1"/>
  <c r="AS249" i="24"/>
  <c r="AQ249" i="24"/>
  <c r="Q249" i="24"/>
  <c r="AL249" i="24" s="1"/>
  <c r="P249" i="24"/>
  <c r="A249" i="24"/>
  <c r="BD248" i="24"/>
  <c r="BB248" i="24"/>
  <c r="AZ248" i="24"/>
  <c r="AW248" i="24"/>
  <c r="AV248" i="24"/>
  <c r="AX248" i="24" s="1"/>
  <c r="AS248" i="24"/>
  <c r="AQ248" i="24"/>
  <c r="Q248" i="24"/>
  <c r="Y248" i="24" s="1"/>
  <c r="P248" i="24"/>
  <c r="A248" i="24"/>
  <c r="BD247" i="24"/>
  <c r="BB247" i="24"/>
  <c r="AZ247" i="24"/>
  <c r="AW247" i="24"/>
  <c r="AV247" i="24"/>
  <c r="AX247" i="24" s="1"/>
  <c r="AS247" i="24"/>
  <c r="AQ247" i="24"/>
  <c r="Q247" i="24"/>
  <c r="AL247" i="24" s="1"/>
  <c r="P247" i="24"/>
  <c r="A247" i="24"/>
  <c r="BD246" i="24"/>
  <c r="BB246" i="24"/>
  <c r="AZ246" i="24"/>
  <c r="AW246" i="24"/>
  <c r="AV246" i="24"/>
  <c r="AX246" i="24" s="1"/>
  <c r="AS246" i="24"/>
  <c r="AQ246" i="24"/>
  <c r="Q246" i="24"/>
  <c r="AN246" i="24" s="1"/>
  <c r="P246" i="24"/>
  <c r="A246" i="24"/>
  <c r="BD245" i="24"/>
  <c r="BB245" i="24"/>
  <c r="AZ245" i="24"/>
  <c r="AW245" i="24"/>
  <c r="AV245" i="24"/>
  <c r="AX245" i="24" s="1"/>
  <c r="AS245" i="24"/>
  <c r="AQ245" i="24"/>
  <c r="Q245" i="24"/>
  <c r="AM245" i="24" s="1"/>
  <c r="P245" i="24"/>
  <c r="A245" i="24"/>
  <c r="BD244" i="24"/>
  <c r="BB244" i="24"/>
  <c r="AZ244" i="24"/>
  <c r="AW244" i="24"/>
  <c r="AV244" i="24"/>
  <c r="AX244" i="24" s="1"/>
  <c r="AS244" i="24"/>
  <c r="AQ244" i="24"/>
  <c r="Q244" i="24"/>
  <c r="AJ244" i="24" s="1"/>
  <c r="P244" i="24"/>
  <c r="A244" i="24"/>
  <c r="BD243" i="24"/>
  <c r="BB243" i="24"/>
  <c r="AZ243" i="24"/>
  <c r="AW243" i="24"/>
  <c r="AV243" i="24"/>
  <c r="AX243" i="24" s="1"/>
  <c r="AS243" i="24"/>
  <c r="AQ243" i="24"/>
  <c r="Q243" i="24"/>
  <c r="P243" i="24"/>
  <c r="A243" i="24"/>
  <c r="BD242" i="24"/>
  <c r="BB242" i="24"/>
  <c r="AZ242" i="24"/>
  <c r="AW242" i="24"/>
  <c r="AV242" i="24"/>
  <c r="AX242" i="24" s="1"/>
  <c r="AS242" i="24"/>
  <c r="AQ242" i="24"/>
  <c r="Q242" i="24"/>
  <c r="AJ242" i="24" s="1"/>
  <c r="P242" i="24"/>
  <c r="A242" i="24"/>
  <c r="BD241" i="24"/>
  <c r="BB241" i="24"/>
  <c r="AZ241" i="24"/>
  <c r="AW241" i="24"/>
  <c r="AV241" i="24"/>
  <c r="AX241" i="24" s="1"/>
  <c r="AS241" i="24"/>
  <c r="AQ241" i="24"/>
  <c r="Q241" i="24"/>
  <c r="Y241" i="24" s="1"/>
  <c r="P241" i="24"/>
  <c r="A241" i="24"/>
  <c r="BD240" i="24"/>
  <c r="BB240" i="24"/>
  <c r="AZ240" i="24"/>
  <c r="AW240" i="24"/>
  <c r="AV240" i="24"/>
  <c r="AX240" i="24" s="1"/>
  <c r="AS240" i="24"/>
  <c r="AQ240" i="24"/>
  <c r="Q240" i="24"/>
  <c r="AJ240" i="24" s="1"/>
  <c r="P240" i="24"/>
  <c r="A240" i="24"/>
  <c r="BD239" i="24"/>
  <c r="BB239" i="24"/>
  <c r="AZ239" i="24"/>
  <c r="AW239" i="24"/>
  <c r="AV239" i="24"/>
  <c r="AX239" i="24" s="1"/>
  <c r="AS239" i="24"/>
  <c r="AQ239" i="24"/>
  <c r="Q239" i="24"/>
  <c r="AL239" i="24" s="1"/>
  <c r="P239" i="24"/>
  <c r="A239" i="24"/>
  <c r="BD238" i="24"/>
  <c r="BB238" i="24"/>
  <c r="AZ238" i="24"/>
  <c r="AW238" i="24"/>
  <c r="AV238" i="24"/>
  <c r="AX238" i="24" s="1"/>
  <c r="AS238" i="24"/>
  <c r="AQ238" i="24"/>
  <c r="Q238" i="24"/>
  <c r="Y238" i="24" s="1"/>
  <c r="P238" i="24"/>
  <c r="A238" i="24"/>
  <c r="BD237" i="24"/>
  <c r="BB237" i="24"/>
  <c r="AZ237" i="24"/>
  <c r="AW237" i="24"/>
  <c r="AV237" i="24"/>
  <c r="AX237" i="24" s="1"/>
  <c r="AS237" i="24"/>
  <c r="AQ237" i="24"/>
  <c r="Q237" i="24"/>
  <c r="AC237" i="24" s="1"/>
  <c r="P237" i="24"/>
  <c r="A237" i="24"/>
  <c r="BD236" i="24"/>
  <c r="BB236" i="24"/>
  <c r="AZ236" i="24"/>
  <c r="AW236" i="24"/>
  <c r="AV236" i="24"/>
  <c r="AX236" i="24" s="1"/>
  <c r="AS236" i="24"/>
  <c r="AQ236" i="24"/>
  <c r="Q236" i="24"/>
  <c r="AJ236" i="24" s="1"/>
  <c r="P236" i="24"/>
  <c r="A236" i="24"/>
  <c r="BD235" i="24"/>
  <c r="BB235" i="24"/>
  <c r="AZ235" i="24"/>
  <c r="AW235" i="24"/>
  <c r="AV235" i="24"/>
  <c r="AX235" i="24" s="1"/>
  <c r="AS235" i="24"/>
  <c r="AQ235" i="24"/>
  <c r="Q235" i="24"/>
  <c r="AM235" i="24" s="1"/>
  <c r="P235" i="24"/>
  <c r="A235" i="24"/>
  <c r="BD234" i="24"/>
  <c r="BB234" i="24"/>
  <c r="AZ234" i="24"/>
  <c r="AW234" i="24"/>
  <c r="AV234" i="24"/>
  <c r="AX234" i="24" s="1"/>
  <c r="AS234" i="24"/>
  <c r="AQ234" i="24"/>
  <c r="Q234" i="24"/>
  <c r="AH234" i="24" s="1"/>
  <c r="P234" i="24"/>
  <c r="A234" i="24"/>
  <c r="BD233" i="24"/>
  <c r="BB233" i="24"/>
  <c r="AZ233" i="24"/>
  <c r="AW233" i="24"/>
  <c r="AV233" i="24"/>
  <c r="AX233" i="24" s="1"/>
  <c r="AS233" i="24"/>
  <c r="AQ233" i="24"/>
  <c r="Q233" i="24"/>
  <c r="AL233" i="24" s="1"/>
  <c r="P233" i="24"/>
  <c r="A233" i="24"/>
  <c r="BD232" i="24"/>
  <c r="BB232" i="24"/>
  <c r="AZ232" i="24"/>
  <c r="AW232" i="24"/>
  <c r="AV232" i="24"/>
  <c r="AX232" i="24" s="1"/>
  <c r="AS232" i="24"/>
  <c r="AQ232" i="24"/>
  <c r="Q232" i="24"/>
  <c r="Y232" i="24" s="1"/>
  <c r="P232" i="24"/>
  <c r="A232" i="24"/>
  <c r="BD231" i="24"/>
  <c r="BB231" i="24"/>
  <c r="AZ231" i="24"/>
  <c r="AW231" i="24"/>
  <c r="AV231" i="24"/>
  <c r="AX231" i="24" s="1"/>
  <c r="AS231" i="24"/>
  <c r="AQ231" i="24"/>
  <c r="Q231" i="24"/>
  <c r="W231" i="24" s="1"/>
  <c r="P231" i="24"/>
  <c r="A231" i="24"/>
  <c r="BD230" i="24"/>
  <c r="BB230" i="24"/>
  <c r="AZ230" i="24"/>
  <c r="AW230" i="24"/>
  <c r="AV230" i="24"/>
  <c r="AX230" i="24" s="1"/>
  <c r="AS230" i="24"/>
  <c r="AQ230" i="24"/>
  <c r="Q230" i="24"/>
  <c r="P230" i="24"/>
  <c r="A230" i="24"/>
  <c r="BD229" i="24"/>
  <c r="BB229" i="24"/>
  <c r="AZ229" i="24"/>
  <c r="AW229" i="24"/>
  <c r="AV229" i="24"/>
  <c r="AX229" i="24" s="1"/>
  <c r="AS229" i="24"/>
  <c r="AQ229" i="24"/>
  <c r="Q229" i="24"/>
  <c r="AC229" i="24" s="1"/>
  <c r="P229" i="24"/>
  <c r="A229" i="24"/>
  <c r="BD228" i="24"/>
  <c r="BB228" i="24"/>
  <c r="AZ228" i="24"/>
  <c r="AW228" i="24"/>
  <c r="AV228" i="24"/>
  <c r="AX228" i="24" s="1"/>
  <c r="AS228" i="24"/>
  <c r="AQ228" i="24"/>
  <c r="Q228" i="24"/>
  <c r="AJ228" i="24" s="1"/>
  <c r="P228" i="24"/>
  <c r="A228" i="24"/>
  <c r="BD227" i="24"/>
  <c r="BB227" i="24"/>
  <c r="AZ227" i="24"/>
  <c r="AW227" i="24"/>
  <c r="AV227" i="24"/>
  <c r="AX227" i="24" s="1"/>
  <c r="AS227" i="24"/>
  <c r="AQ227" i="24"/>
  <c r="Q227" i="24"/>
  <c r="Y227" i="24" s="1"/>
  <c r="P227" i="24"/>
  <c r="A227" i="24"/>
  <c r="BD226" i="24"/>
  <c r="BB226" i="24"/>
  <c r="AZ226" i="24"/>
  <c r="AW226" i="24"/>
  <c r="AV226" i="24"/>
  <c r="AX226" i="24" s="1"/>
  <c r="AS226" i="24"/>
  <c r="AQ226" i="24"/>
  <c r="Q226" i="24"/>
  <c r="P226" i="24"/>
  <c r="A226" i="24"/>
  <c r="BD225" i="24"/>
  <c r="BB225" i="24"/>
  <c r="AZ225" i="24"/>
  <c r="AW225" i="24"/>
  <c r="AV225" i="24"/>
  <c r="AX225" i="24" s="1"/>
  <c r="AS225" i="24"/>
  <c r="AQ225" i="24"/>
  <c r="Q225" i="24"/>
  <c r="AH225" i="24" s="1"/>
  <c r="P225" i="24"/>
  <c r="A225" i="24"/>
  <c r="BD224" i="24"/>
  <c r="BB224" i="24"/>
  <c r="AZ224" i="24"/>
  <c r="AW224" i="24"/>
  <c r="AV224" i="24"/>
  <c r="AX224" i="24" s="1"/>
  <c r="AS224" i="24"/>
  <c r="AQ224" i="24"/>
  <c r="Q224" i="24"/>
  <c r="P224" i="24"/>
  <c r="A224" i="24"/>
  <c r="BD223" i="24"/>
  <c r="BB223" i="24"/>
  <c r="AZ223" i="24"/>
  <c r="AW223" i="24"/>
  <c r="AV223" i="24"/>
  <c r="AX223" i="24" s="1"/>
  <c r="AS223" i="24"/>
  <c r="AQ223" i="24"/>
  <c r="Q223" i="24"/>
  <c r="R223" i="24" s="1"/>
  <c r="P223" i="24"/>
  <c r="A223" i="24"/>
  <c r="BD222" i="24"/>
  <c r="BB222" i="24"/>
  <c r="AZ222" i="24"/>
  <c r="AW222" i="24"/>
  <c r="AV222" i="24"/>
  <c r="AX222" i="24" s="1"/>
  <c r="AS222" i="24"/>
  <c r="AQ222" i="24"/>
  <c r="Q222" i="24"/>
  <c r="P222" i="24"/>
  <c r="A222" i="24"/>
  <c r="BD221" i="24"/>
  <c r="BB221" i="24"/>
  <c r="AZ221" i="24"/>
  <c r="AW221" i="24"/>
  <c r="AV221" i="24"/>
  <c r="AX221" i="24" s="1"/>
  <c r="AS221" i="24"/>
  <c r="AQ221" i="24"/>
  <c r="Q221" i="24"/>
  <c r="AM221" i="24" s="1"/>
  <c r="P221" i="24"/>
  <c r="A221" i="24"/>
  <c r="BD220" i="24"/>
  <c r="BB220" i="24"/>
  <c r="AZ220" i="24"/>
  <c r="AW220" i="24"/>
  <c r="AV220" i="24"/>
  <c r="AX220" i="24" s="1"/>
  <c r="AS220" i="24"/>
  <c r="AQ220" i="24"/>
  <c r="Q220" i="24"/>
  <c r="W220" i="24" s="1"/>
  <c r="P220" i="24"/>
  <c r="A220" i="24"/>
  <c r="BD219" i="24"/>
  <c r="BB219" i="24"/>
  <c r="AZ219" i="24"/>
  <c r="AW219" i="24"/>
  <c r="AV219" i="24"/>
  <c r="AX219" i="24" s="1"/>
  <c r="AS219" i="24"/>
  <c r="AQ219" i="24"/>
  <c r="Q219" i="24"/>
  <c r="P219" i="24"/>
  <c r="A219" i="24"/>
  <c r="BD218" i="24"/>
  <c r="BB218" i="24"/>
  <c r="AZ218" i="24"/>
  <c r="AW218" i="24"/>
  <c r="AV218" i="24"/>
  <c r="AX218" i="24" s="1"/>
  <c r="AS218" i="24"/>
  <c r="AQ218" i="24"/>
  <c r="Q218" i="24"/>
  <c r="Y218" i="24" s="1"/>
  <c r="P218" i="24"/>
  <c r="A218" i="24"/>
  <c r="BD217" i="24"/>
  <c r="BB217" i="24"/>
  <c r="AZ217" i="24"/>
  <c r="AW217" i="24"/>
  <c r="AV217" i="24"/>
  <c r="AX217" i="24" s="1"/>
  <c r="AS217" i="24"/>
  <c r="AQ217" i="24"/>
  <c r="Q217" i="24"/>
  <c r="AH217" i="24" s="1"/>
  <c r="P217" i="24"/>
  <c r="A217" i="24"/>
  <c r="BD216" i="24"/>
  <c r="BB216" i="24"/>
  <c r="AZ216" i="24"/>
  <c r="AW216" i="24"/>
  <c r="AV216" i="24"/>
  <c r="AX216" i="24" s="1"/>
  <c r="AS216" i="24"/>
  <c r="AQ216" i="24"/>
  <c r="Q216" i="24"/>
  <c r="R216" i="24" s="1"/>
  <c r="P216" i="24"/>
  <c r="A216" i="24"/>
  <c r="BD215" i="24"/>
  <c r="BB215" i="24"/>
  <c r="AZ215" i="24"/>
  <c r="AW215" i="24"/>
  <c r="AV215" i="24"/>
  <c r="AX215" i="24" s="1"/>
  <c r="AS215" i="24"/>
  <c r="AQ215" i="24"/>
  <c r="Q215" i="24"/>
  <c r="AE215" i="24" s="1"/>
  <c r="P215" i="24"/>
  <c r="A215" i="24"/>
  <c r="BD214" i="24"/>
  <c r="BB214" i="24"/>
  <c r="AZ214" i="24"/>
  <c r="AW214" i="24"/>
  <c r="AV214" i="24"/>
  <c r="AX214" i="24" s="1"/>
  <c r="AS214" i="24"/>
  <c r="AQ214" i="24"/>
  <c r="Q214" i="24"/>
  <c r="AN214" i="24" s="1"/>
  <c r="P214" i="24"/>
  <c r="A214" i="24"/>
  <c r="BD213" i="24"/>
  <c r="BB213" i="24"/>
  <c r="AZ213" i="24"/>
  <c r="AW213" i="24"/>
  <c r="AV213" i="24"/>
  <c r="AX213" i="24" s="1"/>
  <c r="AS213" i="24"/>
  <c r="AQ213" i="24"/>
  <c r="Q213" i="24"/>
  <c r="R213" i="24" s="1"/>
  <c r="P213" i="24"/>
  <c r="A213" i="24"/>
  <c r="BD212" i="24"/>
  <c r="BB212" i="24"/>
  <c r="AZ212" i="24"/>
  <c r="AW212" i="24"/>
  <c r="AV212" i="24"/>
  <c r="AX212" i="24" s="1"/>
  <c r="AS212" i="24"/>
  <c r="AQ212" i="24"/>
  <c r="Q212" i="24"/>
  <c r="AK212" i="24" s="1"/>
  <c r="P212" i="24"/>
  <c r="A212" i="24"/>
  <c r="BD211" i="24"/>
  <c r="BB211" i="24"/>
  <c r="AZ211" i="24"/>
  <c r="AW211" i="24"/>
  <c r="AV211" i="24"/>
  <c r="AX211" i="24" s="1"/>
  <c r="AS211" i="24"/>
  <c r="AQ211" i="24"/>
  <c r="Q211" i="24"/>
  <c r="AP211" i="24" s="1"/>
  <c r="P211" i="24"/>
  <c r="A211" i="24"/>
  <c r="BD210" i="24"/>
  <c r="BB210" i="24"/>
  <c r="AZ210" i="24"/>
  <c r="AW210" i="24"/>
  <c r="AV210" i="24"/>
  <c r="AX210" i="24" s="1"/>
  <c r="AS210" i="24"/>
  <c r="AQ210" i="24"/>
  <c r="Q210" i="24"/>
  <c r="AA210" i="24" s="1"/>
  <c r="P210" i="24"/>
  <c r="A210" i="24"/>
  <c r="BD209" i="24"/>
  <c r="BB209" i="24"/>
  <c r="AZ209" i="24"/>
  <c r="AW209" i="24"/>
  <c r="AV209" i="24"/>
  <c r="AX209" i="24" s="1"/>
  <c r="AS209" i="24"/>
  <c r="AQ209" i="24"/>
  <c r="Q209" i="24"/>
  <c r="X209" i="24" s="1"/>
  <c r="P209" i="24"/>
  <c r="A209" i="24"/>
  <c r="BD208" i="24"/>
  <c r="BB208" i="24"/>
  <c r="AZ208" i="24"/>
  <c r="AW208" i="24"/>
  <c r="AV208" i="24"/>
  <c r="AX208" i="24" s="1"/>
  <c r="AS208" i="24"/>
  <c r="AQ208" i="24"/>
  <c r="Q208" i="24"/>
  <c r="P208" i="24"/>
  <c r="A208" i="24"/>
  <c r="BD207" i="24"/>
  <c r="BB207" i="24"/>
  <c r="AZ207" i="24"/>
  <c r="AW207" i="24"/>
  <c r="AV207" i="24"/>
  <c r="AX207" i="24" s="1"/>
  <c r="AS207" i="24"/>
  <c r="AQ207" i="24"/>
  <c r="Q207" i="24"/>
  <c r="P207" i="24"/>
  <c r="A207" i="24"/>
  <c r="BD206" i="24"/>
  <c r="BB206" i="24"/>
  <c r="AZ206" i="24"/>
  <c r="AW206" i="24"/>
  <c r="AV206" i="24"/>
  <c r="AX206" i="24" s="1"/>
  <c r="AS206" i="24"/>
  <c r="AQ206" i="24"/>
  <c r="Q206" i="24"/>
  <c r="P206" i="24"/>
  <c r="A206" i="24"/>
  <c r="BD205" i="24"/>
  <c r="BB205" i="24"/>
  <c r="AZ205" i="24"/>
  <c r="AW205" i="24"/>
  <c r="AV205" i="24"/>
  <c r="AX205" i="24" s="1"/>
  <c r="AS205" i="24"/>
  <c r="AQ205" i="24"/>
  <c r="Q205" i="24"/>
  <c r="AH205" i="24" s="1"/>
  <c r="P205" i="24"/>
  <c r="A205" i="24"/>
  <c r="BD204" i="24"/>
  <c r="BB204" i="24"/>
  <c r="AZ204" i="24"/>
  <c r="AW204" i="24"/>
  <c r="AV204" i="24"/>
  <c r="AX204" i="24" s="1"/>
  <c r="AS204" i="24"/>
  <c r="AQ204" i="24"/>
  <c r="Q204" i="24"/>
  <c r="AJ204" i="24" s="1"/>
  <c r="P204" i="24"/>
  <c r="A204" i="24"/>
  <c r="BD203" i="24"/>
  <c r="BB203" i="24"/>
  <c r="AZ203" i="24"/>
  <c r="AW203" i="24"/>
  <c r="AV203" i="24"/>
  <c r="AX203" i="24" s="1"/>
  <c r="AS203" i="24"/>
  <c r="AQ203" i="24"/>
  <c r="Q203" i="24"/>
  <c r="AH203" i="24" s="1"/>
  <c r="P203" i="24"/>
  <c r="A203" i="24"/>
  <c r="BD202" i="24"/>
  <c r="BB202" i="24"/>
  <c r="AZ202" i="24"/>
  <c r="AW202" i="24"/>
  <c r="AV202" i="24"/>
  <c r="AX202" i="24" s="1"/>
  <c r="AS202" i="24"/>
  <c r="AQ202" i="24"/>
  <c r="Q202" i="24"/>
  <c r="AC202" i="24" s="1"/>
  <c r="P202" i="24"/>
  <c r="A202" i="24"/>
  <c r="BD201" i="24"/>
  <c r="BB201" i="24"/>
  <c r="AZ201" i="24"/>
  <c r="AW201" i="24"/>
  <c r="AV201" i="24"/>
  <c r="AX201" i="24" s="1"/>
  <c r="AS201" i="24"/>
  <c r="AQ201" i="24"/>
  <c r="Q201" i="24"/>
  <c r="AH201" i="24" s="1"/>
  <c r="P201" i="24"/>
  <c r="A201" i="24"/>
  <c r="BD200" i="24"/>
  <c r="BB200" i="24"/>
  <c r="AZ200" i="24"/>
  <c r="AW200" i="24"/>
  <c r="AV200" i="24"/>
  <c r="AX200" i="24" s="1"/>
  <c r="AS200" i="24"/>
  <c r="AQ200" i="24"/>
  <c r="Q200" i="24"/>
  <c r="P200" i="24"/>
  <c r="A200" i="24"/>
  <c r="BD199" i="24"/>
  <c r="BB199" i="24"/>
  <c r="AZ199" i="24"/>
  <c r="AW199" i="24"/>
  <c r="AV199" i="24"/>
  <c r="AX199" i="24" s="1"/>
  <c r="AS199" i="24"/>
  <c r="AQ199" i="24"/>
  <c r="Q199" i="24"/>
  <c r="P199" i="24"/>
  <c r="A199" i="24"/>
  <c r="BD198" i="24"/>
  <c r="BB198" i="24"/>
  <c r="AZ198" i="24"/>
  <c r="AW198" i="24"/>
  <c r="AV198" i="24"/>
  <c r="AX198" i="24" s="1"/>
  <c r="AS198" i="24"/>
  <c r="AQ198" i="24"/>
  <c r="Q198" i="24"/>
  <c r="AK198" i="24" s="1"/>
  <c r="P198" i="24"/>
  <c r="A198" i="24"/>
  <c r="BD197" i="24"/>
  <c r="BB197" i="24"/>
  <c r="AZ197" i="24"/>
  <c r="AW197" i="24"/>
  <c r="AV197" i="24"/>
  <c r="AX197" i="24" s="1"/>
  <c r="AS197" i="24"/>
  <c r="AQ197" i="24"/>
  <c r="Q197" i="24"/>
  <c r="R197" i="24" s="1"/>
  <c r="P197" i="24"/>
  <c r="A197" i="24"/>
  <c r="BD196" i="24"/>
  <c r="BB196" i="24"/>
  <c r="AZ196" i="24"/>
  <c r="AW196" i="24"/>
  <c r="AV196" i="24"/>
  <c r="AX196" i="24" s="1"/>
  <c r="AS196" i="24"/>
  <c r="AQ196" i="24"/>
  <c r="Q196" i="24"/>
  <c r="AJ196" i="24" s="1"/>
  <c r="P196" i="24"/>
  <c r="A196" i="24"/>
  <c r="BD195" i="24"/>
  <c r="BB195" i="24"/>
  <c r="AZ195" i="24"/>
  <c r="AW195" i="24"/>
  <c r="AV195" i="24"/>
  <c r="AX195" i="24" s="1"/>
  <c r="AS195" i="24"/>
  <c r="AQ195" i="24"/>
  <c r="Q195" i="24"/>
  <c r="AM195" i="24" s="1"/>
  <c r="P195" i="24"/>
  <c r="A195" i="24"/>
  <c r="BD194" i="24"/>
  <c r="BB194" i="24"/>
  <c r="AZ194" i="24"/>
  <c r="AW194" i="24"/>
  <c r="AV194" i="24"/>
  <c r="AX194" i="24" s="1"/>
  <c r="AS194" i="24"/>
  <c r="AQ194" i="24"/>
  <c r="Q194" i="24"/>
  <c r="AM194" i="24" s="1"/>
  <c r="P194" i="24"/>
  <c r="A194" i="24"/>
  <c r="BD193" i="24"/>
  <c r="BB193" i="24"/>
  <c r="AZ193" i="24"/>
  <c r="AW193" i="24"/>
  <c r="AV193" i="24"/>
  <c r="AX193" i="24" s="1"/>
  <c r="AS193" i="24"/>
  <c r="AQ193" i="24"/>
  <c r="Q193" i="24"/>
  <c r="P193" i="24"/>
  <c r="A193" i="24"/>
  <c r="BD192" i="24"/>
  <c r="BB192" i="24"/>
  <c r="AZ192" i="24"/>
  <c r="AW192" i="24"/>
  <c r="AV192" i="24"/>
  <c r="AX192" i="24" s="1"/>
  <c r="AS192" i="24"/>
  <c r="AQ192" i="24"/>
  <c r="Q192" i="24"/>
  <c r="AJ192" i="24" s="1"/>
  <c r="P192" i="24"/>
  <c r="A192" i="24"/>
  <c r="BD191" i="24"/>
  <c r="BB191" i="24"/>
  <c r="AZ191" i="24"/>
  <c r="AW191" i="24"/>
  <c r="AV191" i="24"/>
  <c r="AX191" i="24" s="1"/>
  <c r="AS191" i="24"/>
  <c r="AQ191" i="24"/>
  <c r="Q191" i="24"/>
  <c r="AP191" i="24" s="1"/>
  <c r="P191" i="24"/>
  <c r="A191" i="24"/>
  <c r="BD190" i="24"/>
  <c r="BB190" i="24"/>
  <c r="AZ190" i="24"/>
  <c r="AW190" i="24"/>
  <c r="AV190" i="24"/>
  <c r="AX190" i="24" s="1"/>
  <c r="AS190" i="24"/>
  <c r="AQ190" i="24"/>
  <c r="Q190" i="24"/>
  <c r="AM190" i="24" s="1"/>
  <c r="P190" i="24"/>
  <c r="A190" i="24"/>
  <c r="BD189" i="24"/>
  <c r="BB189" i="24"/>
  <c r="AZ189" i="24"/>
  <c r="AW189" i="24"/>
  <c r="AV189" i="24"/>
  <c r="AX189" i="24" s="1"/>
  <c r="AS189" i="24"/>
  <c r="AQ189" i="24"/>
  <c r="Q189" i="24"/>
  <c r="P189" i="24"/>
  <c r="A189" i="24"/>
  <c r="BD188" i="24"/>
  <c r="BB188" i="24"/>
  <c r="AZ188" i="24"/>
  <c r="AW188" i="24"/>
  <c r="AV188" i="24"/>
  <c r="AX188" i="24" s="1"/>
  <c r="AS188" i="24"/>
  <c r="AQ188" i="24"/>
  <c r="Q188" i="24"/>
  <c r="AN188" i="24" s="1"/>
  <c r="P188" i="24"/>
  <c r="A188" i="24"/>
  <c r="BD187" i="24"/>
  <c r="BB187" i="24"/>
  <c r="AZ187" i="24"/>
  <c r="AW187" i="24"/>
  <c r="AV187" i="24"/>
  <c r="AX187" i="24" s="1"/>
  <c r="AS187" i="24"/>
  <c r="AQ187" i="24"/>
  <c r="Q187" i="24"/>
  <c r="AN187" i="24" s="1"/>
  <c r="P187" i="24"/>
  <c r="A187" i="24"/>
  <c r="BD186" i="24"/>
  <c r="BB186" i="24"/>
  <c r="AZ186" i="24"/>
  <c r="AW186" i="24"/>
  <c r="AV186" i="24"/>
  <c r="AX186" i="24" s="1"/>
  <c r="AS186" i="24"/>
  <c r="AQ186" i="24"/>
  <c r="Q186" i="24"/>
  <c r="AP186" i="24" s="1"/>
  <c r="P186" i="24"/>
  <c r="A186" i="24"/>
  <c r="BD185" i="24"/>
  <c r="BB185" i="24"/>
  <c r="AZ185" i="24"/>
  <c r="AW185" i="24"/>
  <c r="AV185" i="24"/>
  <c r="AX185" i="24" s="1"/>
  <c r="AS185" i="24"/>
  <c r="AQ185" i="24"/>
  <c r="Q185" i="24"/>
  <c r="P185" i="24"/>
  <c r="A185" i="24"/>
  <c r="BD184" i="24"/>
  <c r="BB184" i="24"/>
  <c r="AZ184" i="24"/>
  <c r="AW184" i="24"/>
  <c r="AV184" i="24"/>
  <c r="AX184" i="24" s="1"/>
  <c r="AS184" i="24"/>
  <c r="AQ184" i="24"/>
  <c r="Q184" i="24"/>
  <c r="P184" i="24"/>
  <c r="A184" i="24"/>
  <c r="BD183" i="24"/>
  <c r="BB183" i="24"/>
  <c r="AZ183" i="24"/>
  <c r="AW183" i="24"/>
  <c r="AV183" i="24"/>
  <c r="AX183" i="24" s="1"/>
  <c r="AS183" i="24"/>
  <c r="AQ183" i="24"/>
  <c r="Q183" i="24"/>
  <c r="AP183" i="24" s="1"/>
  <c r="P183" i="24"/>
  <c r="A183" i="24"/>
  <c r="BD182" i="24"/>
  <c r="BB182" i="24"/>
  <c r="AZ182" i="24"/>
  <c r="AW182" i="24"/>
  <c r="AV182" i="24"/>
  <c r="AX182" i="24" s="1"/>
  <c r="AS182" i="24"/>
  <c r="AQ182" i="24"/>
  <c r="Q182" i="24"/>
  <c r="AM182" i="24" s="1"/>
  <c r="P182" i="24"/>
  <c r="A182" i="24"/>
  <c r="BD181" i="24"/>
  <c r="BB181" i="24"/>
  <c r="AZ181" i="24"/>
  <c r="AW181" i="24"/>
  <c r="AV181" i="24"/>
  <c r="AX181" i="24" s="1"/>
  <c r="AS181" i="24"/>
  <c r="AQ181" i="24"/>
  <c r="Q181" i="24"/>
  <c r="X181" i="24" s="1"/>
  <c r="P181" i="24"/>
  <c r="A181" i="24"/>
  <c r="BD180" i="24"/>
  <c r="BB180" i="24"/>
  <c r="AZ180" i="24"/>
  <c r="AW180" i="24"/>
  <c r="AV180" i="24"/>
  <c r="AX180" i="24" s="1"/>
  <c r="AS180" i="24"/>
  <c r="AQ180" i="24"/>
  <c r="Q180" i="24"/>
  <c r="AN180" i="24" s="1"/>
  <c r="P180" i="24"/>
  <c r="A180" i="24"/>
  <c r="BD179" i="24"/>
  <c r="BB179" i="24"/>
  <c r="AZ179" i="24"/>
  <c r="AW179" i="24"/>
  <c r="AV179" i="24"/>
  <c r="AX179" i="24" s="1"/>
  <c r="AS179" i="24"/>
  <c r="AQ179" i="24"/>
  <c r="Q179" i="24"/>
  <c r="AN179" i="24" s="1"/>
  <c r="P179" i="24"/>
  <c r="A179" i="24"/>
  <c r="BD178" i="24"/>
  <c r="BB178" i="24"/>
  <c r="AZ178" i="24"/>
  <c r="AW178" i="24"/>
  <c r="AV178" i="24"/>
  <c r="AX178" i="24" s="1"/>
  <c r="AS178" i="24"/>
  <c r="AQ178" i="24"/>
  <c r="Q178" i="24"/>
  <c r="P178" i="24"/>
  <c r="A178" i="24"/>
  <c r="BD177" i="24"/>
  <c r="BB177" i="24"/>
  <c r="AZ177" i="24"/>
  <c r="AW177" i="24"/>
  <c r="AV177" i="24"/>
  <c r="AX177" i="24" s="1"/>
  <c r="AS177" i="24"/>
  <c r="AQ177" i="24"/>
  <c r="Q177" i="24"/>
  <c r="AE177" i="24" s="1"/>
  <c r="P177" i="24"/>
  <c r="A177" i="24"/>
  <c r="BD176" i="24"/>
  <c r="BB176" i="24"/>
  <c r="AZ176" i="24"/>
  <c r="AW176" i="24"/>
  <c r="AV176" i="24"/>
  <c r="AX176" i="24" s="1"/>
  <c r="AS176" i="24"/>
  <c r="AQ176" i="24"/>
  <c r="Q176" i="24"/>
  <c r="P176" i="24"/>
  <c r="A176" i="24"/>
  <c r="BD175" i="24"/>
  <c r="BB175" i="24"/>
  <c r="AZ175" i="24"/>
  <c r="AW175" i="24"/>
  <c r="AV175" i="24"/>
  <c r="AX175" i="24" s="1"/>
  <c r="AS175" i="24"/>
  <c r="AQ175" i="24"/>
  <c r="Q175" i="24"/>
  <c r="AP175" i="24" s="1"/>
  <c r="P175" i="24"/>
  <c r="A175" i="24"/>
  <c r="BD174" i="24"/>
  <c r="BB174" i="24"/>
  <c r="AZ174" i="24"/>
  <c r="AW174" i="24"/>
  <c r="AV174" i="24"/>
  <c r="AX174" i="24" s="1"/>
  <c r="AS174" i="24"/>
  <c r="AQ174" i="24"/>
  <c r="Q174" i="24"/>
  <c r="AM174" i="24" s="1"/>
  <c r="P174" i="24"/>
  <c r="A174" i="24"/>
  <c r="BD173" i="24"/>
  <c r="BB173" i="24"/>
  <c r="AZ173" i="24"/>
  <c r="AW173" i="24"/>
  <c r="AV173" i="24"/>
  <c r="AX173" i="24" s="1"/>
  <c r="AS173" i="24"/>
  <c r="AQ173" i="24"/>
  <c r="Q173" i="24"/>
  <c r="AP173" i="24" s="1"/>
  <c r="P173" i="24"/>
  <c r="A173" i="24"/>
  <c r="BD172" i="24"/>
  <c r="BB172" i="24"/>
  <c r="AZ172" i="24"/>
  <c r="AW172" i="24"/>
  <c r="AV172" i="24"/>
  <c r="AX172" i="24" s="1"/>
  <c r="AS172" i="24"/>
  <c r="AQ172" i="24"/>
  <c r="Q172" i="24"/>
  <c r="AL172" i="24" s="1"/>
  <c r="P172" i="24"/>
  <c r="A172" i="24"/>
  <c r="BD171" i="24"/>
  <c r="BB171" i="24"/>
  <c r="AZ171" i="24"/>
  <c r="AW171" i="24"/>
  <c r="AV171" i="24"/>
  <c r="AX171" i="24" s="1"/>
  <c r="AS171" i="24"/>
  <c r="AQ171" i="24"/>
  <c r="Q171" i="24"/>
  <c r="AN171" i="24" s="1"/>
  <c r="P171" i="24"/>
  <c r="A171" i="24"/>
  <c r="BD170" i="24"/>
  <c r="BB170" i="24"/>
  <c r="AZ170" i="24"/>
  <c r="AW170" i="24"/>
  <c r="AV170" i="24"/>
  <c r="AX170" i="24" s="1"/>
  <c r="AS170" i="24"/>
  <c r="AQ170" i="24"/>
  <c r="Q170" i="24"/>
  <c r="AA170" i="24" s="1"/>
  <c r="P170" i="24"/>
  <c r="A170" i="24"/>
  <c r="BD169" i="24"/>
  <c r="BB169" i="24"/>
  <c r="AZ169" i="24"/>
  <c r="AW169" i="24"/>
  <c r="AV169" i="24"/>
  <c r="AX169" i="24" s="1"/>
  <c r="AS169" i="24"/>
  <c r="AQ169" i="24"/>
  <c r="Q169" i="24"/>
  <c r="AL169" i="24" s="1"/>
  <c r="P169" i="24"/>
  <c r="A169" i="24"/>
  <c r="BD168" i="24"/>
  <c r="BB168" i="24"/>
  <c r="AZ168" i="24"/>
  <c r="AW168" i="24"/>
  <c r="AV168" i="24"/>
  <c r="AX168" i="24" s="1"/>
  <c r="AS168" i="24"/>
  <c r="AQ168" i="24"/>
  <c r="Q168" i="24"/>
  <c r="P168" i="24"/>
  <c r="A168" i="24"/>
  <c r="BD167" i="24"/>
  <c r="BB167" i="24"/>
  <c r="AZ167" i="24"/>
  <c r="AW167" i="24"/>
  <c r="AV167" i="24"/>
  <c r="AX167" i="24" s="1"/>
  <c r="AS167" i="24"/>
  <c r="AQ167" i="24"/>
  <c r="Q167" i="24"/>
  <c r="AC167" i="24" s="1"/>
  <c r="P167" i="24"/>
  <c r="A167" i="24"/>
  <c r="BD166" i="24"/>
  <c r="BB166" i="24"/>
  <c r="AZ166" i="24"/>
  <c r="AW166" i="24"/>
  <c r="AV166" i="24"/>
  <c r="AX166" i="24" s="1"/>
  <c r="AS166" i="24"/>
  <c r="AQ166" i="24"/>
  <c r="Q166" i="24"/>
  <c r="AM166" i="24" s="1"/>
  <c r="P166" i="24"/>
  <c r="A166" i="24"/>
  <c r="BD165" i="24"/>
  <c r="BB165" i="24"/>
  <c r="AZ165" i="24"/>
  <c r="AW165" i="24"/>
  <c r="AV165" i="24"/>
  <c r="AX165" i="24" s="1"/>
  <c r="AS165" i="24"/>
  <c r="AQ165" i="24"/>
  <c r="Q165" i="24"/>
  <c r="AJ165" i="24" s="1"/>
  <c r="P165" i="24"/>
  <c r="A165" i="24"/>
  <c r="BD164" i="24"/>
  <c r="BB164" i="24"/>
  <c r="AZ164" i="24"/>
  <c r="AW164" i="24"/>
  <c r="AV164" i="24"/>
  <c r="AX164" i="24" s="1"/>
  <c r="AS164" i="24"/>
  <c r="AQ164" i="24"/>
  <c r="Q164" i="24"/>
  <c r="AN164" i="24" s="1"/>
  <c r="P164" i="24"/>
  <c r="A164" i="24"/>
  <c r="BD163" i="24"/>
  <c r="BB163" i="24"/>
  <c r="AZ163" i="24"/>
  <c r="AW163" i="24"/>
  <c r="AV163" i="24"/>
  <c r="AX163" i="24" s="1"/>
  <c r="AS163" i="24"/>
  <c r="AQ163" i="24"/>
  <c r="Q163" i="24"/>
  <c r="AJ163" i="24" s="1"/>
  <c r="P163" i="24"/>
  <c r="A163" i="24"/>
  <c r="BD162" i="24"/>
  <c r="BB162" i="24"/>
  <c r="AZ162" i="24"/>
  <c r="AW162" i="24"/>
  <c r="AV162" i="24"/>
  <c r="AX162" i="24" s="1"/>
  <c r="AS162" i="24"/>
  <c r="AQ162" i="24"/>
  <c r="Q162" i="24"/>
  <c r="P162" i="24"/>
  <c r="A162" i="24"/>
  <c r="BD161" i="24"/>
  <c r="BB161" i="24"/>
  <c r="AZ161" i="24"/>
  <c r="AW161" i="24"/>
  <c r="AV161" i="24"/>
  <c r="AX161" i="24" s="1"/>
  <c r="AS161" i="24"/>
  <c r="AQ161" i="24"/>
  <c r="Q161" i="24"/>
  <c r="P161" i="24"/>
  <c r="A161" i="24"/>
  <c r="BD160" i="24"/>
  <c r="BB160" i="24"/>
  <c r="AZ160" i="24"/>
  <c r="AW160" i="24"/>
  <c r="AV160" i="24"/>
  <c r="AX160" i="24" s="1"/>
  <c r="AS160" i="24"/>
  <c r="AQ160" i="24"/>
  <c r="Q160" i="24"/>
  <c r="P160" i="24"/>
  <c r="A160" i="24"/>
  <c r="BD159" i="24"/>
  <c r="BB159" i="24"/>
  <c r="AZ159" i="24"/>
  <c r="AW159" i="24"/>
  <c r="AV159" i="24"/>
  <c r="AX159" i="24" s="1"/>
  <c r="AS159" i="24"/>
  <c r="AQ159" i="24"/>
  <c r="Q159" i="24"/>
  <c r="P159" i="24"/>
  <c r="A159" i="24"/>
  <c r="BD158" i="24"/>
  <c r="BB158" i="24"/>
  <c r="AZ158" i="24"/>
  <c r="AW158" i="24"/>
  <c r="AV158" i="24"/>
  <c r="AX158" i="24" s="1"/>
  <c r="AS158" i="24"/>
  <c r="AQ158" i="24"/>
  <c r="Q158" i="24"/>
  <c r="AA158" i="24" s="1"/>
  <c r="P158" i="24"/>
  <c r="A158" i="24"/>
  <c r="BD157" i="24"/>
  <c r="BB157" i="24"/>
  <c r="AZ157" i="24"/>
  <c r="AW157" i="24"/>
  <c r="AV157" i="24"/>
  <c r="AX157" i="24" s="1"/>
  <c r="AS157" i="24"/>
  <c r="AQ157" i="24"/>
  <c r="Q157" i="24"/>
  <c r="AJ157" i="24" s="1"/>
  <c r="P157" i="24"/>
  <c r="A157" i="24"/>
  <c r="BD156" i="24"/>
  <c r="BB156" i="24"/>
  <c r="AZ156" i="24"/>
  <c r="AW156" i="24"/>
  <c r="AV156" i="24"/>
  <c r="AX156" i="24" s="1"/>
  <c r="AS156" i="24"/>
  <c r="AQ156" i="24"/>
  <c r="Q156" i="24"/>
  <c r="P156" i="24"/>
  <c r="A156" i="24"/>
  <c r="BD155" i="24"/>
  <c r="BB155" i="24"/>
  <c r="AZ155" i="24"/>
  <c r="AW155" i="24"/>
  <c r="AV155" i="24"/>
  <c r="AX155" i="24" s="1"/>
  <c r="AS155" i="24"/>
  <c r="AQ155" i="24"/>
  <c r="Q155" i="24"/>
  <c r="AN155" i="24" s="1"/>
  <c r="P155" i="24"/>
  <c r="A155" i="24"/>
  <c r="BD154" i="24"/>
  <c r="BB154" i="24"/>
  <c r="AZ154" i="24"/>
  <c r="AW154" i="24"/>
  <c r="AV154" i="24"/>
  <c r="AX154" i="24" s="1"/>
  <c r="AS154" i="24"/>
  <c r="AQ154" i="24"/>
  <c r="Q154" i="24"/>
  <c r="P154" i="24"/>
  <c r="A154" i="24"/>
  <c r="BD153" i="24"/>
  <c r="BB153" i="24"/>
  <c r="AZ153" i="24"/>
  <c r="AW153" i="24"/>
  <c r="AV153" i="24"/>
  <c r="AX153" i="24" s="1"/>
  <c r="AS153" i="24"/>
  <c r="AQ153" i="24"/>
  <c r="Q153" i="24"/>
  <c r="AN153" i="24" s="1"/>
  <c r="P153" i="24"/>
  <c r="A153" i="24"/>
  <c r="BD152" i="24"/>
  <c r="BB152" i="24"/>
  <c r="AZ152" i="24"/>
  <c r="AW152" i="24"/>
  <c r="AV152" i="24"/>
  <c r="AX152" i="24" s="1"/>
  <c r="AS152" i="24"/>
  <c r="AQ152" i="24"/>
  <c r="Q152" i="24"/>
  <c r="AP152" i="24" s="1"/>
  <c r="P152" i="24"/>
  <c r="A152" i="24"/>
  <c r="BD151" i="24"/>
  <c r="BB151" i="24"/>
  <c r="AZ151" i="24"/>
  <c r="AW151" i="24"/>
  <c r="AV151" i="24"/>
  <c r="AX151" i="24" s="1"/>
  <c r="AS151" i="24"/>
  <c r="AQ151" i="24"/>
  <c r="Q151" i="24"/>
  <c r="AC151" i="24" s="1"/>
  <c r="P151" i="24"/>
  <c r="A151" i="24"/>
  <c r="BD150" i="24"/>
  <c r="BB150" i="24"/>
  <c r="AZ150" i="24"/>
  <c r="AW150" i="24"/>
  <c r="AV150" i="24"/>
  <c r="AX150" i="24" s="1"/>
  <c r="AS150" i="24"/>
  <c r="AQ150" i="24"/>
  <c r="Q150" i="24"/>
  <c r="AH150" i="24" s="1"/>
  <c r="P150" i="24"/>
  <c r="A150" i="24"/>
  <c r="BD149" i="24"/>
  <c r="BB149" i="24"/>
  <c r="AZ149" i="24"/>
  <c r="AW149" i="24"/>
  <c r="AV149" i="24"/>
  <c r="AX149" i="24" s="1"/>
  <c r="AS149" i="24"/>
  <c r="AQ149" i="24"/>
  <c r="Q149" i="24"/>
  <c r="AJ149" i="24" s="1"/>
  <c r="P149" i="24"/>
  <c r="A149" i="24"/>
  <c r="BD148" i="24"/>
  <c r="BB148" i="24"/>
  <c r="AZ148" i="24"/>
  <c r="AW148" i="24"/>
  <c r="AV148" i="24"/>
  <c r="AX148" i="24" s="1"/>
  <c r="AS148" i="24"/>
  <c r="AQ148" i="24"/>
  <c r="Q148" i="24"/>
  <c r="AN148" i="24" s="1"/>
  <c r="P148" i="24"/>
  <c r="A148" i="24"/>
  <c r="BD147" i="24"/>
  <c r="BB147" i="24"/>
  <c r="AZ147" i="24"/>
  <c r="AW147" i="24"/>
  <c r="AV147" i="24"/>
  <c r="AX147" i="24" s="1"/>
  <c r="AS147" i="24"/>
  <c r="AQ147" i="24"/>
  <c r="Q147" i="24"/>
  <c r="AN147" i="24" s="1"/>
  <c r="P147" i="24"/>
  <c r="A147" i="24"/>
  <c r="BD146" i="24"/>
  <c r="BB146" i="24"/>
  <c r="AZ146" i="24"/>
  <c r="AW146" i="24"/>
  <c r="AV146" i="24"/>
  <c r="AX146" i="24" s="1"/>
  <c r="AS146" i="24"/>
  <c r="AQ146" i="24"/>
  <c r="Q146" i="24"/>
  <c r="P146" i="24"/>
  <c r="A146" i="24"/>
  <c r="BD145" i="24"/>
  <c r="BB145" i="24"/>
  <c r="AZ145" i="24"/>
  <c r="AW145" i="24"/>
  <c r="AV145" i="24"/>
  <c r="AX145" i="24" s="1"/>
  <c r="AS145" i="24"/>
  <c r="AQ145" i="24"/>
  <c r="Q145" i="24"/>
  <c r="P145" i="24"/>
  <c r="A145" i="24"/>
  <c r="BD144" i="24"/>
  <c r="BB144" i="24"/>
  <c r="AZ144" i="24"/>
  <c r="AW144" i="24"/>
  <c r="AV144" i="24"/>
  <c r="AX144" i="24" s="1"/>
  <c r="AS144" i="24"/>
  <c r="AQ144" i="24"/>
  <c r="Q144" i="24"/>
  <c r="P144" i="24"/>
  <c r="A144" i="24"/>
  <c r="BD143" i="24"/>
  <c r="BB143" i="24"/>
  <c r="AZ143" i="24"/>
  <c r="AW143" i="24"/>
  <c r="AV143" i="24"/>
  <c r="AX143" i="24" s="1"/>
  <c r="AS143" i="24"/>
  <c r="AQ143" i="24"/>
  <c r="Q143" i="24"/>
  <c r="P143" i="24"/>
  <c r="A143" i="24"/>
  <c r="BD142" i="24"/>
  <c r="BB142" i="24"/>
  <c r="AZ142" i="24"/>
  <c r="AW142" i="24"/>
  <c r="AV142" i="24"/>
  <c r="AX142" i="24" s="1"/>
  <c r="AS142" i="24"/>
  <c r="AQ142" i="24"/>
  <c r="Q142" i="24"/>
  <c r="AM142" i="24" s="1"/>
  <c r="P142" i="24"/>
  <c r="A142" i="24"/>
  <c r="BD141" i="24"/>
  <c r="BB141" i="24"/>
  <c r="AZ141" i="24"/>
  <c r="AW141" i="24"/>
  <c r="AV141" i="24"/>
  <c r="AX141" i="24" s="1"/>
  <c r="AS141" i="24"/>
  <c r="AQ141" i="24"/>
  <c r="Q141" i="24"/>
  <c r="AJ141" i="24" s="1"/>
  <c r="P141" i="24"/>
  <c r="A141" i="24"/>
  <c r="BD140" i="24"/>
  <c r="BB140" i="24"/>
  <c r="AZ140" i="24"/>
  <c r="AW140" i="24"/>
  <c r="AV140" i="24"/>
  <c r="AX140" i="24" s="1"/>
  <c r="AS140" i="24"/>
  <c r="AQ140" i="24"/>
  <c r="Q140" i="24"/>
  <c r="P140" i="24"/>
  <c r="A140" i="24"/>
  <c r="BD139" i="24"/>
  <c r="BB139" i="24"/>
  <c r="AZ139" i="24"/>
  <c r="AW139" i="24"/>
  <c r="AV139" i="24"/>
  <c r="AX139" i="24" s="1"/>
  <c r="AS139" i="24"/>
  <c r="AQ139" i="24"/>
  <c r="Q139" i="24"/>
  <c r="AN139" i="24" s="1"/>
  <c r="P139" i="24"/>
  <c r="A139" i="24"/>
  <c r="BD138" i="24"/>
  <c r="BB138" i="24"/>
  <c r="AZ138" i="24"/>
  <c r="AW138" i="24"/>
  <c r="AV138" i="24"/>
  <c r="AX138" i="24" s="1"/>
  <c r="AS138" i="24"/>
  <c r="AQ138" i="24"/>
  <c r="Q138" i="24"/>
  <c r="AJ138" i="24" s="1"/>
  <c r="P138" i="24"/>
  <c r="A138" i="24"/>
  <c r="BD137" i="24"/>
  <c r="BB137" i="24"/>
  <c r="AZ137" i="24"/>
  <c r="AW137" i="24"/>
  <c r="AV137" i="24"/>
  <c r="AX137" i="24" s="1"/>
  <c r="AS137" i="24"/>
  <c r="AQ137" i="24"/>
  <c r="Q137" i="24"/>
  <c r="P137" i="24"/>
  <c r="A137" i="24"/>
  <c r="BD136" i="24"/>
  <c r="BB136" i="24"/>
  <c r="AZ136" i="24"/>
  <c r="AW136" i="24"/>
  <c r="AV136" i="24"/>
  <c r="AX136" i="24" s="1"/>
  <c r="AS136" i="24"/>
  <c r="AQ136" i="24"/>
  <c r="Q136" i="24"/>
  <c r="P136" i="24"/>
  <c r="A136" i="24"/>
  <c r="BD135" i="24"/>
  <c r="BB135" i="24"/>
  <c r="AZ135" i="24"/>
  <c r="AW135" i="24"/>
  <c r="AV135" i="24"/>
  <c r="AX135" i="24" s="1"/>
  <c r="AS135" i="24"/>
  <c r="AQ135" i="24"/>
  <c r="Q135" i="24"/>
  <c r="AK135" i="24" s="1"/>
  <c r="P135" i="24"/>
  <c r="A135" i="24"/>
  <c r="BD134" i="24"/>
  <c r="BB134" i="24"/>
  <c r="AZ134" i="24"/>
  <c r="AW134" i="24"/>
  <c r="AV134" i="24"/>
  <c r="AX134" i="24" s="1"/>
  <c r="AS134" i="24"/>
  <c r="AQ134" i="24"/>
  <c r="Q134" i="24"/>
  <c r="AM134" i="24" s="1"/>
  <c r="P134" i="24"/>
  <c r="A134" i="24"/>
  <c r="BD133" i="24"/>
  <c r="BB133" i="24"/>
  <c r="AZ133" i="24"/>
  <c r="AW133" i="24"/>
  <c r="AV133" i="24"/>
  <c r="AX133" i="24" s="1"/>
  <c r="AS133" i="24"/>
  <c r="AQ133" i="24"/>
  <c r="Q133" i="24"/>
  <c r="P133" i="24"/>
  <c r="A133" i="24"/>
  <c r="BD132" i="24"/>
  <c r="BB132" i="24"/>
  <c r="AZ132" i="24"/>
  <c r="AW132" i="24"/>
  <c r="AV132" i="24"/>
  <c r="AX132" i="24" s="1"/>
  <c r="AS132" i="24"/>
  <c r="AQ132" i="24"/>
  <c r="Q132" i="24"/>
  <c r="P132" i="24"/>
  <c r="A132" i="24"/>
  <c r="BD131" i="24"/>
  <c r="BB131" i="24"/>
  <c r="AZ131" i="24"/>
  <c r="AW131" i="24"/>
  <c r="AV131" i="24"/>
  <c r="AX131" i="24" s="1"/>
  <c r="AS131" i="24"/>
  <c r="AQ131" i="24"/>
  <c r="Q131" i="24"/>
  <c r="AN131" i="24" s="1"/>
  <c r="P131" i="24"/>
  <c r="A131" i="24"/>
  <c r="BD130" i="24"/>
  <c r="BB130" i="24"/>
  <c r="AZ130" i="24"/>
  <c r="AW130" i="24"/>
  <c r="AV130" i="24"/>
  <c r="AX130" i="24" s="1"/>
  <c r="AS130" i="24"/>
  <c r="AQ130" i="24"/>
  <c r="Q130" i="24"/>
  <c r="P130" i="24"/>
  <c r="A130" i="24"/>
  <c r="BD129" i="24"/>
  <c r="BB129" i="24"/>
  <c r="AZ129" i="24"/>
  <c r="AW129" i="24"/>
  <c r="AV129" i="24"/>
  <c r="AX129" i="24" s="1"/>
  <c r="AS129" i="24"/>
  <c r="AQ129" i="24"/>
  <c r="Q129" i="24"/>
  <c r="AE129" i="24" s="1"/>
  <c r="P129" i="24"/>
  <c r="A129" i="24"/>
  <c r="BD128" i="24"/>
  <c r="BB128" i="24"/>
  <c r="AZ128" i="24"/>
  <c r="AW128" i="24"/>
  <c r="AV128" i="24"/>
  <c r="AX128" i="24" s="1"/>
  <c r="AS128" i="24"/>
  <c r="AQ128" i="24"/>
  <c r="Q128" i="24"/>
  <c r="P128" i="24"/>
  <c r="A128" i="24"/>
  <c r="BD127" i="24"/>
  <c r="BB127" i="24"/>
  <c r="AZ127" i="24"/>
  <c r="AW127" i="24"/>
  <c r="AV127" i="24"/>
  <c r="AX127" i="24" s="1"/>
  <c r="AS127" i="24"/>
  <c r="AQ127" i="24"/>
  <c r="Q127" i="24"/>
  <c r="P127" i="24"/>
  <c r="A127" i="24"/>
  <c r="BD126" i="24"/>
  <c r="BB126" i="24"/>
  <c r="AZ126" i="24"/>
  <c r="AW126" i="24"/>
  <c r="AV126" i="24"/>
  <c r="AX126" i="24" s="1"/>
  <c r="AS126" i="24"/>
  <c r="AQ126" i="24"/>
  <c r="Q126" i="24"/>
  <c r="AM126" i="24" s="1"/>
  <c r="P126" i="24"/>
  <c r="A126" i="24"/>
  <c r="BD125" i="24"/>
  <c r="BB125" i="24"/>
  <c r="AZ125" i="24"/>
  <c r="AW125" i="24"/>
  <c r="AV125" i="24"/>
  <c r="AX125" i="24" s="1"/>
  <c r="AS125" i="24"/>
  <c r="AQ125" i="24"/>
  <c r="Q125" i="24"/>
  <c r="P125" i="24"/>
  <c r="A125" i="24"/>
  <c r="BD124" i="24"/>
  <c r="BB124" i="24"/>
  <c r="AZ124" i="24"/>
  <c r="AW124" i="24"/>
  <c r="AV124" i="24"/>
  <c r="AX124" i="24" s="1"/>
  <c r="AS124" i="24"/>
  <c r="AQ124" i="24"/>
  <c r="Q124" i="24"/>
  <c r="P124" i="24"/>
  <c r="A124" i="24"/>
  <c r="BD123" i="24"/>
  <c r="BB123" i="24"/>
  <c r="AZ123" i="24"/>
  <c r="AW123" i="24"/>
  <c r="AV123" i="24"/>
  <c r="AX123" i="24" s="1"/>
  <c r="AS123" i="24"/>
  <c r="AQ123" i="24"/>
  <c r="Q123" i="24"/>
  <c r="AN123" i="24" s="1"/>
  <c r="P123" i="24"/>
  <c r="A123" i="24"/>
  <c r="BD122" i="24"/>
  <c r="BB122" i="24"/>
  <c r="AZ122" i="24"/>
  <c r="AW122" i="24"/>
  <c r="AV122" i="24"/>
  <c r="AX122" i="24" s="1"/>
  <c r="AS122" i="24"/>
  <c r="AQ122" i="24"/>
  <c r="Q122" i="24"/>
  <c r="AH122" i="24" s="1"/>
  <c r="P122" i="24"/>
  <c r="A122" i="24"/>
  <c r="BD121" i="24"/>
  <c r="BB121" i="24"/>
  <c r="AZ121" i="24"/>
  <c r="AW121" i="24"/>
  <c r="AV121" i="24"/>
  <c r="AX121" i="24" s="1"/>
  <c r="AS121" i="24"/>
  <c r="AQ121" i="24"/>
  <c r="Q121" i="24"/>
  <c r="P121" i="24"/>
  <c r="A121" i="24"/>
  <c r="BD120" i="24"/>
  <c r="BB120" i="24"/>
  <c r="AZ120" i="24"/>
  <c r="AW120" i="24"/>
  <c r="AV120" i="24"/>
  <c r="AX120" i="24" s="1"/>
  <c r="AS120" i="24"/>
  <c r="AQ120" i="24"/>
  <c r="Q120" i="24"/>
  <c r="P120" i="24"/>
  <c r="A120" i="24"/>
  <c r="BD119" i="24"/>
  <c r="BB119" i="24"/>
  <c r="AZ119" i="24"/>
  <c r="AW119" i="24"/>
  <c r="AV119" i="24"/>
  <c r="AX119" i="24" s="1"/>
  <c r="AS119" i="24"/>
  <c r="AQ119" i="24"/>
  <c r="Q119" i="24"/>
  <c r="AJ119" i="24" s="1"/>
  <c r="P119" i="24"/>
  <c r="A119" i="24"/>
  <c r="BD118" i="24"/>
  <c r="BB118" i="24"/>
  <c r="AZ118" i="24"/>
  <c r="AW118" i="24"/>
  <c r="AV118" i="24"/>
  <c r="AX118" i="24" s="1"/>
  <c r="AS118" i="24"/>
  <c r="AQ118" i="24"/>
  <c r="Q118" i="24"/>
  <c r="AA118" i="24" s="1"/>
  <c r="P118" i="24"/>
  <c r="A118" i="24"/>
  <c r="BD117" i="24"/>
  <c r="BB117" i="24"/>
  <c r="AZ117" i="24"/>
  <c r="AW117" i="24"/>
  <c r="AV117" i="24"/>
  <c r="AX117" i="24" s="1"/>
  <c r="AS117" i="24"/>
  <c r="AQ117" i="24"/>
  <c r="Q117" i="24"/>
  <c r="P117" i="24"/>
  <c r="A117" i="24"/>
  <c r="BD116" i="24"/>
  <c r="BB116" i="24"/>
  <c r="AZ116" i="24"/>
  <c r="AW116" i="24"/>
  <c r="AV116" i="24"/>
  <c r="AX116" i="24" s="1"/>
  <c r="AS116" i="24"/>
  <c r="AQ116" i="24"/>
  <c r="Q116" i="24"/>
  <c r="R116" i="24" s="1"/>
  <c r="P116" i="24"/>
  <c r="A116" i="24"/>
  <c r="BD115" i="24"/>
  <c r="BB115" i="24"/>
  <c r="AZ115" i="24"/>
  <c r="AW115" i="24"/>
  <c r="AV115" i="24"/>
  <c r="AX115" i="24" s="1"/>
  <c r="AS115" i="24"/>
  <c r="AQ115" i="24"/>
  <c r="Q115" i="24"/>
  <c r="AN115" i="24" s="1"/>
  <c r="P115" i="24"/>
  <c r="A115" i="24"/>
  <c r="BD114" i="24"/>
  <c r="BB114" i="24"/>
  <c r="AZ114" i="24"/>
  <c r="AW114" i="24"/>
  <c r="AV114" i="24"/>
  <c r="AX114" i="24" s="1"/>
  <c r="AS114" i="24"/>
  <c r="AQ114" i="24"/>
  <c r="Q114" i="24"/>
  <c r="N114" i="24"/>
  <c r="M114" i="24"/>
  <c r="H114" i="24"/>
  <c r="H425" i="24" s="1"/>
  <c r="A114" i="24"/>
  <c r="BD113" i="24"/>
  <c r="BB113" i="24"/>
  <c r="AZ113" i="24"/>
  <c r="AW113" i="24"/>
  <c r="AV113" i="24"/>
  <c r="AX113" i="24" s="1"/>
  <c r="AS113" i="24"/>
  <c r="AQ113" i="24"/>
  <c r="Q113" i="24"/>
  <c r="AJ113" i="24" s="1"/>
  <c r="P113" i="24"/>
  <c r="A113" i="24"/>
  <c r="BD112" i="24"/>
  <c r="BB112" i="24"/>
  <c r="AZ112" i="24"/>
  <c r="AW112" i="24"/>
  <c r="AV112" i="24"/>
  <c r="AX112" i="24" s="1"/>
  <c r="AS112" i="24"/>
  <c r="AQ112" i="24"/>
  <c r="Q112" i="24"/>
  <c r="AM112" i="24" s="1"/>
  <c r="P112" i="24"/>
  <c r="A112" i="24"/>
  <c r="BD111" i="24"/>
  <c r="BB111" i="24"/>
  <c r="AZ111" i="24"/>
  <c r="AW111" i="24"/>
  <c r="AV111" i="24"/>
  <c r="AX111" i="24" s="1"/>
  <c r="AS111" i="24"/>
  <c r="AQ111" i="24"/>
  <c r="Q111" i="24"/>
  <c r="AJ111" i="24" s="1"/>
  <c r="P111" i="24"/>
  <c r="A111" i="24"/>
  <c r="BD110" i="24"/>
  <c r="BB110" i="24"/>
  <c r="AZ110" i="24"/>
  <c r="AW110" i="24"/>
  <c r="AV110" i="24"/>
  <c r="AX110" i="24" s="1"/>
  <c r="AS110" i="24"/>
  <c r="AQ110" i="24"/>
  <c r="Q110" i="24"/>
  <c r="AL110" i="24" s="1"/>
  <c r="P110" i="24"/>
  <c r="A110" i="24"/>
  <c r="BD109" i="24"/>
  <c r="BB109" i="24"/>
  <c r="AZ109" i="24"/>
  <c r="AW109" i="24"/>
  <c r="AV109" i="24"/>
  <c r="AX109" i="24" s="1"/>
  <c r="AS109" i="24"/>
  <c r="AQ109" i="24"/>
  <c r="Q109" i="24"/>
  <c r="AJ109" i="24" s="1"/>
  <c r="P109" i="24"/>
  <c r="A109" i="24"/>
  <c r="BD108" i="24"/>
  <c r="BB108" i="24"/>
  <c r="AZ108" i="24"/>
  <c r="AW108" i="24"/>
  <c r="AV108" i="24"/>
  <c r="AX108" i="24" s="1"/>
  <c r="AS108" i="24"/>
  <c r="AQ108" i="24"/>
  <c r="Q108" i="24"/>
  <c r="P108" i="24"/>
  <c r="A108" i="24"/>
  <c r="BD107" i="24"/>
  <c r="BB107" i="24"/>
  <c r="AZ107" i="24"/>
  <c r="AW107" i="24"/>
  <c r="AV107" i="24"/>
  <c r="AX107" i="24" s="1"/>
  <c r="AS107" i="24"/>
  <c r="AQ107" i="24"/>
  <c r="Q107" i="24"/>
  <c r="AM107" i="24" s="1"/>
  <c r="P107" i="24"/>
  <c r="A107" i="24"/>
  <c r="BD106" i="24"/>
  <c r="BB106" i="24"/>
  <c r="AZ106" i="24"/>
  <c r="AW106" i="24"/>
  <c r="AV106" i="24"/>
  <c r="AX106" i="24" s="1"/>
  <c r="AS106" i="24"/>
  <c r="AQ106" i="24"/>
  <c r="Q106" i="24"/>
  <c r="AM106" i="24" s="1"/>
  <c r="P106" i="24"/>
  <c r="A106" i="24"/>
  <c r="BD105" i="24"/>
  <c r="BB105" i="24"/>
  <c r="AZ105" i="24"/>
  <c r="AW105" i="24"/>
  <c r="AV105" i="24"/>
  <c r="AX105" i="24" s="1"/>
  <c r="AS105" i="24"/>
  <c r="AQ105" i="24"/>
  <c r="Q105" i="24"/>
  <c r="P105" i="24"/>
  <c r="A105" i="24"/>
  <c r="BD104" i="24"/>
  <c r="BB104" i="24"/>
  <c r="AZ104" i="24"/>
  <c r="AW104" i="24"/>
  <c r="AV104" i="24"/>
  <c r="AX104" i="24" s="1"/>
  <c r="AS104" i="24"/>
  <c r="AQ104" i="24"/>
  <c r="Q104" i="24"/>
  <c r="P104" i="24"/>
  <c r="A104" i="24"/>
  <c r="BD103" i="24"/>
  <c r="BB103" i="24"/>
  <c r="AZ103" i="24"/>
  <c r="AW103" i="24"/>
  <c r="AV103" i="24"/>
  <c r="AX103" i="24" s="1"/>
  <c r="AS103" i="24"/>
  <c r="AQ103" i="24"/>
  <c r="Q103" i="24"/>
  <c r="P103" i="24"/>
  <c r="A103" i="24"/>
  <c r="BD102" i="24"/>
  <c r="BB102" i="24"/>
  <c r="AZ102" i="24"/>
  <c r="AW102" i="24"/>
  <c r="AV102" i="24"/>
  <c r="AX102" i="24" s="1"/>
  <c r="AS102" i="24"/>
  <c r="AQ102" i="24"/>
  <c r="Q102" i="24"/>
  <c r="AL102" i="24" s="1"/>
  <c r="P102" i="24"/>
  <c r="A102" i="24"/>
  <c r="BD101" i="24"/>
  <c r="BB101" i="24"/>
  <c r="AZ101" i="24"/>
  <c r="AW101" i="24"/>
  <c r="AV101" i="24"/>
  <c r="AX101" i="24" s="1"/>
  <c r="AS101" i="24"/>
  <c r="AQ101" i="24"/>
  <c r="Q101" i="24"/>
  <c r="AO101" i="24" s="1"/>
  <c r="P101" i="24"/>
  <c r="A101" i="24"/>
  <c r="BD100" i="24"/>
  <c r="BB100" i="24"/>
  <c r="AZ100" i="24"/>
  <c r="AW100" i="24"/>
  <c r="AV100" i="24"/>
  <c r="AX100" i="24" s="1"/>
  <c r="AS100" i="24"/>
  <c r="AQ100" i="24"/>
  <c r="Q100" i="24"/>
  <c r="AL100" i="24" s="1"/>
  <c r="P100" i="24"/>
  <c r="A100" i="24"/>
  <c r="BD99" i="24"/>
  <c r="BB99" i="24"/>
  <c r="AZ99" i="24"/>
  <c r="AW99" i="24"/>
  <c r="AV99" i="24"/>
  <c r="AX99" i="24" s="1"/>
  <c r="AS99" i="24"/>
  <c r="AQ99" i="24"/>
  <c r="Q99" i="24"/>
  <c r="P99" i="24"/>
  <c r="A99" i="24"/>
  <c r="BD98" i="24"/>
  <c r="BB98" i="24"/>
  <c r="AZ98" i="24"/>
  <c r="AW98" i="24"/>
  <c r="AV98" i="24"/>
  <c r="AX98" i="24" s="1"/>
  <c r="AS98" i="24"/>
  <c r="AQ98" i="24"/>
  <c r="Q98" i="24"/>
  <c r="AM98" i="24" s="1"/>
  <c r="P98" i="24"/>
  <c r="A98" i="24"/>
  <c r="BD97" i="24"/>
  <c r="BB97" i="24"/>
  <c r="AZ97" i="24"/>
  <c r="AW97" i="24"/>
  <c r="AV97" i="24"/>
  <c r="AX97" i="24" s="1"/>
  <c r="AS97" i="24"/>
  <c r="AQ97" i="24"/>
  <c r="Q97" i="24"/>
  <c r="AA97" i="24" s="1"/>
  <c r="P97" i="24"/>
  <c r="A97" i="24"/>
  <c r="BD96" i="24"/>
  <c r="BB96" i="24"/>
  <c r="AZ96" i="24"/>
  <c r="AW96" i="24"/>
  <c r="AV96" i="24"/>
  <c r="AX96" i="24" s="1"/>
  <c r="AS96" i="24"/>
  <c r="AQ96" i="24"/>
  <c r="Q96" i="24"/>
  <c r="AK96" i="24" s="1"/>
  <c r="P96" i="24"/>
  <c r="A96" i="24"/>
  <c r="BD95" i="24"/>
  <c r="BB95" i="24"/>
  <c r="AZ95" i="24"/>
  <c r="AW95" i="24"/>
  <c r="AV95" i="24"/>
  <c r="AX95" i="24" s="1"/>
  <c r="AS95" i="24"/>
  <c r="AQ95" i="24"/>
  <c r="Q95" i="24"/>
  <c r="AK95" i="24" s="1"/>
  <c r="P95" i="24"/>
  <c r="A95" i="24"/>
  <c r="BD94" i="24"/>
  <c r="BB94" i="24"/>
  <c r="AZ94" i="24"/>
  <c r="AW94" i="24"/>
  <c r="AV94" i="24"/>
  <c r="AX94" i="24" s="1"/>
  <c r="AS94" i="24"/>
  <c r="AQ94" i="24"/>
  <c r="Q94" i="24"/>
  <c r="AH94" i="24" s="1"/>
  <c r="P94" i="24"/>
  <c r="A94" i="24"/>
  <c r="BD93" i="24"/>
  <c r="BB93" i="24"/>
  <c r="AZ93" i="24"/>
  <c r="AW93" i="24"/>
  <c r="AV93" i="24"/>
  <c r="AX93" i="24" s="1"/>
  <c r="AS93" i="24"/>
  <c r="AQ93" i="24"/>
  <c r="Q93" i="24"/>
  <c r="AJ93" i="24" s="1"/>
  <c r="P93" i="24"/>
  <c r="A93" i="24"/>
  <c r="BD92" i="24"/>
  <c r="BB92" i="24"/>
  <c r="AZ92" i="24"/>
  <c r="AW92" i="24"/>
  <c r="AV92" i="24"/>
  <c r="AX92" i="24" s="1"/>
  <c r="AS92" i="24"/>
  <c r="AQ92" i="24"/>
  <c r="Q92" i="24"/>
  <c r="AE92" i="24" s="1"/>
  <c r="P92" i="24"/>
  <c r="A92" i="24"/>
  <c r="BD91" i="24"/>
  <c r="BB91" i="24"/>
  <c r="AZ91" i="24"/>
  <c r="AW91" i="24"/>
  <c r="AV91" i="24"/>
  <c r="AX91" i="24" s="1"/>
  <c r="AS91" i="24"/>
  <c r="AQ91" i="24"/>
  <c r="Q91" i="24"/>
  <c r="AM91" i="24" s="1"/>
  <c r="P91" i="24"/>
  <c r="A91" i="24"/>
  <c r="BD90" i="24"/>
  <c r="BB90" i="24"/>
  <c r="AZ90" i="24"/>
  <c r="AW90" i="24"/>
  <c r="AV90" i="24"/>
  <c r="AX90" i="24" s="1"/>
  <c r="AS90" i="24"/>
  <c r="AQ90" i="24"/>
  <c r="Q90" i="24"/>
  <c r="P90" i="24"/>
  <c r="A90" i="24"/>
  <c r="BD89" i="24"/>
  <c r="BB89" i="24"/>
  <c r="AZ89" i="24"/>
  <c r="AW89" i="24"/>
  <c r="AV89" i="24"/>
  <c r="AX89" i="24" s="1"/>
  <c r="AS89" i="24"/>
  <c r="AQ89" i="24"/>
  <c r="Q89" i="24"/>
  <c r="AM89" i="24" s="1"/>
  <c r="P89" i="24"/>
  <c r="A89" i="24"/>
  <c r="BD88" i="24"/>
  <c r="BB88" i="24"/>
  <c r="AZ88" i="24"/>
  <c r="AW88" i="24"/>
  <c r="AV88" i="24"/>
  <c r="AX88" i="24" s="1"/>
  <c r="AS88" i="24"/>
  <c r="AQ88" i="24"/>
  <c r="Q88" i="24"/>
  <c r="AM88" i="24" s="1"/>
  <c r="P88" i="24"/>
  <c r="A88" i="24"/>
  <c r="BD87" i="24"/>
  <c r="BB87" i="24"/>
  <c r="AZ87" i="24"/>
  <c r="AW87" i="24"/>
  <c r="AV87" i="24"/>
  <c r="AX87" i="24" s="1"/>
  <c r="AS87" i="24"/>
  <c r="AQ87" i="24"/>
  <c r="Q87" i="24"/>
  <c r="AJ87" i="24" s="1"/>
  <c r="P87" i="24"/>
  <c r="A87" i="24"/>
  <c r="BD86" i="24"/>
  <c r="BB86" i="24"/>
  <c r="AZ86" i="24"/>
  <c r="AW86" i="24"/>
  <c r="AV86" i="24"/>
  <c r="AX86" i="24" s="1"/>
  <c r="AS86" i="24"/>
  <c r="AQ86" i="24"/>
  <c r="Q86" i="24"/>
  <c r="AM86" i="24" s="1"/>
  <c r="P86" i="24"/>
  <c r="A86" i="24"/>
  <c r="BD85" i="24"/>
  <c r="BB85" i="24"/>
  <c r="AZ85" i="24"/>
  <c r="AW85" i="24"/>
  <c r="AV85" i="24"/>
  <c r="AX85" i="24" s="1"/>
  <c r="AS85" i="24"/>
  <c r="AQ85" i="24"/>
  <c r="Q85" i="24"/>
  <c r="P85" i="24"/>
  <c r="A85" i="24"/>
  <c r="BD84" i="24"/>
  <c r="BB84" i="24"/>
  <c r="AZ84" i="24"/>
  <c r="AW84" i="24"/>
  <c r="AV84" i="24"/>
  <c r="AX84" i="24" s="1"/>
  <c r="AS84" i="24"/>
  <c r="AQ84" i="24"/>
  <c r="Q84" i="24"/>
  <c r="AM84" i="24" s="1"/>
  <c r="P84" i="24"/>
  <c r="A84" i="24"/>
  <c r="BD83" i="24"/>
  <c r="BB83" i="24"/>
  <c r="AZ83" i="24"/>
  <c r="AW83" i="24"/>
  <c r="AV83" i="24"/>
  <c r="AX83" i="24" s="1"/>
  <c r="AS83" i="24"/>
  <c r="AQ83" i="24"/>
  <c r="Q83" i="24"/>
  <c r="AJ83" i="24" s="1"/>
  <c r="P83" i="24"/>
  <c r="A83" i="24"/>
  <c r="BD82" i="24"/>
  <c r="BB82" i="24"/>
  <c r="AZ82" i="24"/>
  <c r="AW82" i="24"/>
  <c r="AV82" i="24"/>
  <c r="AX82" i="24" s="1"/>
  <c r="AS82" i="24"/>
  <c r="AQ82" i="24"/>
  <c r="Q82" i="24"/>
  <c r="AL82" i="24" s="1"/>
  <c r="P82" i="24"/>
  <c r="A82" i="24"/>
  <c r="BD81" i="24"/>
  <c r="BB81" i="24"/>
  <c r="AZ81" i="24"/>
  <c r="AW81" i="24"/>
  <c r="AV81" i="24"/>
  <c r="AX81" i="24" s="1"/>
  <c r="AS81" i="24"/>
  <c r="AQ81" i="24"/>
  <c r="Q81" i="24"/>
  <c r="P81" i="24"/>
  <c r="A81" i="24"/>
  <c r="BD80" i="24"/>
  <c r="BB80" i="24"/>
  <c r="AZ80" i="24"/>
  <c r="AW80" i="24"/>
  <c r="AV80" i="24"/>
  <c r="AX80" i="24" s="1"/>
  <c r="AS80" i="24"/>
  <c r="AQ80" i="24"/>
  <c r="Q80" i="24"/>
  <c r="AJ80" i="24" s="1"/>
  <c r="P80" i="24"/>
  <c r="A80" i="24"/>
  <c r="BD79" i="24"/>
  <c r="BB79" i="24"/>
  <c r="AZ79" i="24"/>
  <c r="AW79" i="24"/>
  <c r="AV79" i="24"/>
  <c r="AX79" i="24" s="1"/>
  <c r="AS79" i="24"/>
  <c r="AQ79" i="24"/>
  <c r="Q79" i="24"/>
  <c r="P79" i="24"/>
  <c r="A79" i="24"/>
  <c r="BD78" i="24"/>
  <c r="BB78" i="24"/>
  <c r="AZ78" i="24"/>
  <c r="AW78" i="24"/>
  <c r="AV78" i="24"/>
  <c r="AX78" i="24" s="1"/>
  <c r="AS78" i="24"/>
  <c r="AQ78" i="24"/>
  <c r="Q78" i="24"/>
  <c r="P78" i="24"/>
  <c r="A78" i="24"/>
  <c r="BD77" i="24"/>
  <c r="BB77" i="24"/>
  <c r="AZ77" i="24"/>
  <c r="AW77" i="24"/>
  <c r="AV77" i="24"/>
  <c r="AX77" i="24" s="1"/>
  <c r="AS77" i="24"/>
  <c r="AQ77" i="24"/>
  <c r="Q77" i="24"/>
  <c r="P77" i="24"/>
  <c r="A77" i="24"/>
  <c r="BD76" i="24"/>
  <c r="BB76" i="24"/>
  <c r="AZ76" i="24"/>
  <c r="AW76" i="24"/>
  <c r="AV76" i="24"/>
  <c r="AX76" i="24" s="1"/>
  <c r="AS76" i="24"/>
  <c r="AQ76" i="24"/>
  <c r="Q76" i="24"/>
  <c r="P76" i="24"/>
  <c r="A76" i="24"/>
  <c r="BD75" i="24"/>
  <c r="BB75" i="24"/>
  <c r="AZ75" i="24"/>
  <c r="AW75" i="24"/>
  <c r="AV75" i="24"/>
  <c r="AX75" i="24" s="1"/>
  <c r="AS75" i="24"/>
  <c r="AQ75" i="24"/>
  <c r="Q75" i="24"/>
  <c r="P75" i="24"/>
  <c r="A75" i="24"/>
  <c r="BD74" i="24"/>
  <c r="BB74" i="24"/>
  <c r="AZ74" i="24"/>
  <c r="AW74" i="24"/>
  <c r="AV74" i="24"/>
  <c r="AX74" i="24" s="1"/>
  <c r="AS74" i="24"/>
  <c r="AQ74" i="24"/>
  <c r="Q74" i="24"/>
  <c r="AN74" i="24" s="1"/>
  <c r="P74" i="24"/>
  <c r="A74" i="24"/>
  <c r="BD73" i="24"/>
  <c r="BB73" i="24"/>
  <c r="AZ73" i="24"/>
  <c r="AW73" i="24"/>
  <c r="AV73" i="24"/>
  <c r="AX73" i="24" s="1"/>
  <c r="AS73" i="24"/>
  <c r="AQ73" i="24"/>
  <c r="Q73" i="24"/>
  <c r="P73" i="24"/>
  <c r="A73" i="24"/>
  <c r="BD72" i="24"/>
  <c r="BB72" i="24"/>
  <c r="AZ72" i="24"/>
  <c r="AW72" i="24"/>
  <c r="AV72" i="24"/>
  <c r="AX72" i="24" s="1"/>
  <c r="AS72" i="24"/>
  <c r="AQ72" i="24"/>
  <c r="Q72" i="24"/>
  <c r="AN72" i="24" s="1"/>
  <c r="P72" i="24"/>
  <c r="A72" i="24"/>
  <c r="BD71" i="24"/>
  <c r="BB71" i="24"/>
  <c r="AZ71" i="24"/>
  <c r="AW71" i="24"/>
  <c r="AV71" i="24"/>
  <c r="AX71" i="24" s="1"/>
  <c r="AS71" i="24"/>
  <c r="AQ71" i="24"/>
  <c r="Q71" i="24"/>
  <c r="X71" i="24" s="1"/>
  <c r="P71" i="24"/>
  <c r="A71" i="24"/>
  <c r="BD70" i="24"/>
  <c r="BB70" i="24"/>
  <c r="AZ70" i="24"/>
  <c r="AW70" i="24"/>
  <c r="AV70" i="24"/>
  <c r="AX70" i="24" s="1"/>
  <c r="AS70" i="24"/>
  <c r="AQ70" i="24"/>
  <c r="Q70" i="24"/>
  <c r="AN70" i="24" s="1"/>
  <c r="P70" i="24"/>
  <c r="A70" i="24"/>
  <c r="BD69" i="24"/>
  <c r="BB69" i="24"/>
  <c r="AZ69" i="24"/>
  <c r="AW69" i="24"/>
  <c r="AV69" i="24"/>
  <c r="AX69" i="24" s="1"/>
  <c r="AS69" i="24"/>
  <c r="AQ69" i="24"/>
  <c r="Q69" i="24"/>
  <c r="P69" i="24"/>
  <c r="A69" i="24"/>
  <c r="BD68" i="24"/>
  <c r="BB68" i="24"/>
  <c r="AZ68" i="24"/>
  <c r="AW68" i="24"/>
  <c r="AV68" i="24"/>
  <c r="AX68" i="24" s="1"/>
  <c r="AS68" i="24"/>
  <c r="AQ68" i="24"/>
  <c r="Q68" i="24"/>
  <c r="AJ68" i="24" s="1"/>
  <c r="P68" i="24"/>
  <c r="A68" i="24"/>
  <c r="BD67" i="24"/>
  <c r="BB67" i="24"/>
  <c r="AZ67" i="24"/>
  <c r="AW67" i="24"/>
  <c r="AV67" i="24"/>
  <c r="AX67" i="24" s="1"/>
  <c r="AS67" i="24"/>
  <c r="AQ67" i="24"/>
  <c r="Q67" i="24"/>
  <c r="P67" i="24"/>
  <c r="A67" i="24"/>
  <c r="BD66" i="24"/>
  <c r="BB66" i="24"/>
  <c r="AZ66" i="24"/>
  <c r="AW66" i="24"/>
  <c r="AV66" i="24"/>
  <c r="AX66" i="24" s="1"/>
  <c r="AS66" i="24"/>
  <c r="AQ66" i="24"/>
  <c r="Q66" i="24"/>
  <c r="AN66" i="24" s="1"/>
  <c r="P66" i="24"/>
  <c r="A66" i="24"/>
  <c r="BD65" i="24"/>
  <c r="BB65" i="24"/>
  <c r="AZ65" i="24"/>
  <c r="AW65" i="24"/>
  <c r="AV65" i="24"/>
  <c r="AX65" i="24" s="1"/>
  <c r="AS65" i="24"/>
  <c r="AQ65" i="24"/>
  <c r="Q65" i="24"/>
  <c r="X65" i="24" s="1"/>
  <c r="P65" i="24"/>
  <c r="A65" i="24"/>
  <c r="BD64" i="24"/>
  <c r="BB64" i="24"/>
  <c r="AZ64" i="24"/>
  <c r="AW64" i="24"/>
  <c r="AV64" i="24"/>
  <c r="AX64" i="24" s="1"/>
  <c r="AS64" i="24"/>
  <c r="AQ64" i="24"/>
  <c r="Q64" i="24"/>
  <c r="AN64" i="24" s="1"/>
  <c r="P64" i="24"/>
  <c r="A64" i="24"/>
  <c r="BD63" i="24"/>
  <c r="BB63" i="24"/>
  <c r="AZ63" i="24"/>
  <c r="AW63" i="24"/>
  <c r="AV63" i="24"/>
  <c r="AX63" i="24" s="1"/>
  <c r="AS63" i="24"/>
  <c r="AQ63" i="24"/>
  <c r="Q63" i="24"/>
  <c r="X63" i="24" s="1"/>
  <c r="P63" i="24"/>
  <c r="A63" i="24"/>
  <c r="BD62" i="24"/>
  <c r="BB62" i="24"/>
  <c r="AZ62" i="24"/>
  <c r="AW62" i="24"/>
  <c r="AV62" i="24"/>
  <c r="AX62" i="24" s="1"/>
  <c r="AS62" i="24"/>
  <c r="AQ62" i="24"/>
  <c r="Q62" i="24"/>
  <c r="P62" i="24"/>
  <c r="A62" i="24"/>
  <c r="BD61" i="24"/>
  <c r="BB61" i="24"/>
  <c r="AZ61" i="24"/>
  <c r="AW61" i="24"/>
  <c r="AV61" i="24"/>
  <c r="AX61" i="24" s="1"/>
  <c r="AS61" i="24"/>
  <c r="AQ61" i="24"/>
  <c r="Q61" i="24"/>
  <c r="P61" i="24"/>
  <c r="A61" i="24"/>
  <c r="BD60" i="24"/>
  <c r="BB60" i="24"/>
  <c r="AZ60" i="24"/>
  <c r="AW60" i="24"/>
  <c r="AV60" i="24"/>
  <c r="AX60" i="24" s="1"/>
  <c r="AS60" i="24"/>
  <c r="AQ60" i="24"/>
  <c r="Q60" i="24"/>
  <c r="AJ60" i="24" s="1"/>
  <c r="P60" i="24"/>
  <c r="A60" i="24"/>
  <c r="BD59" i="24"/>
  <c r="BB59" i="24"/>
  <c r="AZ59" i="24"/>
  <c r="AW59" i="24"/>
  <c r="AV59" i="24"/>
  <c r="AX59" i="24" s="1"/>
  <c r="AS59" i="24"/>
  <c r="AQ59" i="24"/>
  <c r="Q59" i="24"/>
  <c r="P59" i="24"/>
  <c r="A59" i="24"/>
  <c r="BD58" i="24"/>
  <c r="BB58" i="24"/>
  <c r="AZ58" i="24"/>
  <c r="AW58" i="24"/>
  <c r="AV58" i="24"/>
  <c r="AX58" i="24" s="1"/>
  <c r="AS58" i="24"/>
  <c r="AQ58" i="24"/>
  <c r="Q58" i="24"/>
  <c r="AN58" i="24" s="1"/>
  <c r="P58" i="24"/>
  <c r="A58" i="24"/>
  <c r="BD57" i="24"/>
  <c r="BB57" i="24"/>
  <c r="AZ57" i="24"/>
  <c r="AW57" i="24"/>
  <c r="AV57" i="24"/>
  <c r="AX57" i="24" s="1"/>
  <c r="AS57" i="24"/>
  <c r="AQ57" i="24"/>
  <c r="Q57" i="24"/>
  <c r="AL57" i="24" s="1"/>
  <c r="P57" i="24"/>
  <c r="A57" i="24"/>
  <c r="BD56" i="24"/>
  <c r="BB56" i="24"/>
  <c r="AZ56" i="24"/>
  <c r="AW56" i="24"/>
  <c r="AV56" i="24"/>
  <c r="AX56" i="24" s="1"/>
  <c r="AS56" i="24"/>
  <c r="AQ56" i="24"/>
  <c r="Q56" i="24"/>
  <c r="AN56" i="24" s="1"/>
  <c r="P56" i="24"/>
  <c r="A56" i="24"/>
  <c r="BD55" i="24"/>
  <c r="BB55" i="24"/>
  <c r="AZ55" i="24"/>
  <c r="AW55" i="24"/>
  <c r="AV55" i="24"/>
  <c r="AX55" i="24" s="1"/>
  <c r="AS55" i="24"/>
  <c r="AQ55" i="24"/>
  <c r="Q55" i="24"/>
  <c r="X55" i="24" s="1"/>
  <c r="P55" i="24"/>
  <c r="A55" i="24"/>
  <c r="BD54" i="24"/>
  <c r="BB54" i="24"/>
  <c r="AZ54" i="24"/>
  <c r="AW54" i="24"/>
  <c r="AV54" i="24"/>
  <c r="AX54" i="24" s="1"/>
  <c r="AS54" i="24"/>
  <c r="AQ54" i="24"/>
  <c r="Q54" i="24"/>
  <c r="AA54" i="24" s="1"/>
  <c r="P54" i="24"/>
  <c r="A54" i="24"/>
  <c r="BD53" i="24"/>
  <c r="BB53" i="24"/>
  <c r="AZ53" i="24"/>
  <c r="AW53" i="24"/>
  <c r="AV53" i="24"/>
  <c r="AX53" i="24" s="1"/>
  <c r="AS53" i="24"/>
  <c r="AQ53" i="24"/>
  <c r="Q53" i="24"/>
  <c r="P53" i="24"/>
  <c r="A53" i="24"/>
  <c r="BD52" i="24"/>
  <c r="BB52" i="24"/>
  <c r="AZ52" i="24"/>
  <c r="AW52" i="24"/>
  <c r="AV52" i="24"/>
  <c r="AX52" i="24" s="1"/>
  <c r="AS52" i="24"/>
  <c r="AQ52" i="24"/>
  <c r="Q52" i="24"/>
  <c r="P52" i="24"/>
  <c r="A52" i="24"/>
  <c r="BD51" i="24"/>
  <c r="BB51" i="24"/>
  <c r="AZ51" i="24"/>
  <c r="AW51" i="24"/>
  <c r="AV51" i="24"/>
  <c r="AX51" i="24" s="1"/>
  <c r="AS51" i="24"/>
  <c r="AQ51" i="24"/>
  <c r="Q51" i="24"/>
  <c r="P51" i="24"/>
  <c r="A51" i="24"/>
  <c r="BD50" i="24"/>
  <c r="BB50" i="24"/>
  <c r="AZ50" i="24"/>
  <c r="AW50" i="24"/>
  <c r="AV50" i="24"/>
  <c r="AX50" i="24" s="1"/>
  <c r="AS50" i="24"/>
  <c r="AQ50" i="24"/>
  <c r="Q50" i="24"/>
  <c r="AN50" i="24" s="1"/>
  <c r="P50" i="24"/>
  <c r="A50" i="24"/>
  <c r="BD49" i="24"/>
  <c r="BB49" i="24"/>
  <c r="AZ49" i="24"/>
  <c r="AW49" i="24"/>
  <c r="AV49" i="24"/>
  <c r="AX49" i="24" s="1"/>
  <c r="AS49" i="24"/>
  <c r="AQ49" i="24"/>
  <c r="Q49" i="24"/>
  <c r="AL49" i="24" s="1"/>
  <c r="P49" i="24"/>
  <c r="A49" i="24"/>
  <c r="BD48" i="24"/>
  <c r="BB48" i="24"/>
  <c r="AZ48" i="24"/>
  <c r="AW48" i="24"/>
  <c r="AV48" i="24"/>
  <c r="AX48" i="24" s="1"/>
  <c r="AS48" i="24"/>
  <c r="AQ48" i="24"/>
  <c r="Q48" i="24"/>
  <c r="V48" i="24" s="1"/>
  <c r="P48" i="24"/>
  <c r="A48" i="24"/>
  <c r="BD47" i="24"/>
  <c r="BB47" i="24"/>
  <c r="AZ47" i="24"/>
  <c r="AW47" i="24"/>
  <c r="AV47" i="24"/>
  <c r="AX47" i="24" s="1"/>
  <c r="AS47" i="24"/>
  <c r="AQ47" i="24"/>
  <c r="Q47" i="24"/>
  <c r="P47" i="24"/>
  <c r="A47" i="24"/>
  <c r="BD46" i="24"/>
  <c r="BB46" i="24"/>
  <c r="AZ46" i="24"/>
  <c r="AW46" i="24"/>
  <c r="AV46" i="24"/>
  <c r="AX46" i="24" s="1"/>
  <c r="AS46" i="24"/>
  <c r="AQ46" i="24"/>
  <c r="Q46" i="24"/>
  <c r="AJ46" i="24" s="1"/>
  <c r="P46" i="24"/>
  <c r="A46" i="24"/>
  <c r="BD45" i="24"/>
  <c r="BB45" i="24"/>
  <c r="AZ45" i="24"/>
  <c r="AW45" i="24"/>
  <c r="AV45" i="24"/>
  <c r="AX45" i="24" s="1"/>
  <c r="AS45" i="24"/>
  <c r="AQ45" i="24"/>
  <c r="Q45" i="24"/>
  <c r="P45" i="24"/>
  <c r="A45" i="24"/>
  <c r="BD44" i="24"/>
  <c r="BB44" i="24"/>
  <c r="AZ44" i="24"/>
  <c r="AW44" i="24"/>
  <c r="AV44" i="24"/>
  <c r="AX44" i="24" s="1"/>
  <c r="AS44" i="24"/>
  <c r="AQ44" i="24"/>
  <c r="Q44" i="24"/>
  <c r="P44" i="24"/>
  <c r="A44" i="24"/>
  <c r="BD43" i="24"/>
  <c r="BB43" i="24"/>
  <c r="AZ43" i="24"/>
  <c r="AW43" i="24"/>
  <c r="AV43" i="24"/>
  <c r="AX43" i="24" s="1"/>
  <c r="AS43" i="24"/>
  <c r="AQ43" i="24"/>
  <c r="Q43" i="24"/>
  <c r="P43" i="24"/>
  <c r="A43" i="24"/>
  <c r="BD42" i="24"/>
  <c r="BB42" i="24"/>
  <c r="AZ42" i="24"/>
  <c r="AW42" i="24"/>
  <c r="AV42" i="24"/>
  <c r="AX42" i="24" s="1"/>
  <c r="AS42" i="24"/>
  <c r="AQ42" i="24"/>
  <c r="Q42" i="24"/>
  <c r="P42" i="24"/>
  <c r="A42" i="24"/>
  <c r="BD41" i="24"/>
  <c r="BB41" i="24"/>
  <c r="AZ41" i="24"/>
  <c r="AW41" i="24"/>
  <c r="AV41" i="24"/>
  <c r="AX41" i="24" s="1"/>
  <c r="AS41" i="24"/>
  <c r="AQ41" i="24"/>
  <c r="Q41" i="24"/>
  <c r="AK41" i="24" s="1"/>
  <c r="P41" i="24"/>
  <c r="A41" i="24"/>
  <c r="BD40" i="24"/>
  <c r="BB40" i="24"/>
  <c r="AZ40" i="24"/>
  <c r="AW40" i="24"/>
  <c r="AV40" i="24"/>
  <c r="AX40" i="24" s="1"/>
  <c r="AS40" i="24"/>
  <c r="AQ40" i="24"/>
  <c r="Q40" i="24"/>
  <c r="P40" i="24"/>
  <c r="A40" i="24"/>
  <c r="BD39" i="24"/>
  <c r="BB39" i="24"/>
  <c r="AZ39" i="24"/>
  <c r="AW39" i="24"/>
  <c r="AV39" i="24"/>
  <c r="AX39" i="24" s="1"/>
  <c r="AS39" i="24"/>
  <c r="AQ39" i="24"/>
  <c r="Q39" i="24"/>
  <c r="AM39" i="24" s="1"/>
  <c r="P39" i="24"/>
  <c r="A39" i="24"/>
  <c r="BD38" i="24"/>
  <c r="BB38" i="24"/>
  <c r="AZ38" i="24"/>
  <c r="AW38" i="24"/>
  <c r="AV38" i="24"/>
  <c r="AX38" i="24" s="1"/>
  <c r="AS38" i="24"/>
  <c r="AQ38" i="24"/>
  <c r="Q38" i="24"/>
  <c r="P38" i="24"/>
  <c r="A38" i="24"/>
  <c r="BD37" i="24"/>
  <c r="BB37" i="24"/>
  <c r="AZ37" i="24"/>
  <c r="AW37" i="24"/>
  <c r="AV37" i="24"/>
  <c r="AX37" i="24" s="1"/>
  <c r="AS37" i="24"/>
  <c r="AQ37" i="24"/>
  <c r="Q37" i="24"/>
  <c r="AN37" i="24" s="1"/>
  <c r="P37" i="24"/>
  <c r="A37" i="24"/>
  <c r="BD36" i="24"/>
  <c r="BB36" i="24"/>
  <c r="AZ36" i="24"/>
  <c r="AW36" i="24"/>
  <c r="AV36" i="24"/>
  <c r="AX36" i="24" s="1"/>
  <c r="AS36" i="24"/>
  <c r="AQ36" i="24"/>
  <c r="Q36" i="24"/>
  <c r="AH36" i="24" s="1"/>
  <c r="P36" i="24"/>
  <c r="A36" i="24"/>
  <c r="BD35" i="24"/>
  <c r="BB35" i="24"/>
  <c r="AZ35" i="24"/>
  <c r="AW35" i="24"/>
  <c r="AV35" i="24"/>
  <c r="AX35" i="24" s="1"/>
  <c r="AS35" i="24"/>
  <c r="AQ35" i="24"/>
  <c r="Q35" i="24"/>
  <c r="P35" i="24"/>
  <c r="A35" i="24"/>
  <c r="BD34" i="24"/>
  <c r="BB34" i="24"/>
  <c r="AZ34" i="24"/>
  <c r="AW34" i="24"/>
  <c r="AV34" i="24"/>
  <c r="AX34" i="24" s="1"/>
  <c r="AS34" i="24"/>
  <c r="AQ34" i="24"/>
  <c r="Q34" i="24"/>
  <c r="AL34" i="24" s="1"/>
  <c r="P34" i="24"/>
  <c r="A34" i="24"/>
  <c r="BD33" i="24"/>
  <c r="BB33" i="24"/>
  <c r="AZ33" i="24"/>
  <c r="AW33" i="24"/>
  <c r="AV33" i="24"/>
  <c r="AX33" i="24" s="1"/>
  <c r="AS33" i="24"/>
  <c r="AQ33" i="24"/>
  <c r="Q33" i="24"/>
  <c r="V33" i="24" s="1"/>
  <c r="P33" i="24"/>
  <c r="A33" i="24"/>
  <c r="BD32" i="24"/>
  <c r="BB32" i="24"/>
  <c r="AZ32" i="24"/>
  <c r="AW32" i="24"/>
  <c r="AV32" i="24"/>
  <c r="AX32" i="24" s="1"/>
  <c r="AS32" i="24"/>
  <c r="AQ32" i="24"/>
  <c r="Q32" i="24"/>
  <c r="P32" i="24"/>
  <c r="A32" i="24"/>
  <c r="BD31" i="24"/>
  <c r="BB31" i="24"/>
  <c r="AZ31" i="24"/>
  <c r="AW31" i="24"/>
  <c r="AV31" i="24"/>
  <c r="AX31" i="24" s="1"/>
  <c r="AS31" i="24"/>
  <c r="AQ31" i="24"/>
  <c r="Q31" i="24"/>
  <c r="AJ31" i="24" s="1"/>
  <c r="P31" i="24"/>
  <c r="A31" i="24"/>
  <c r="BD30" i="24"/>
  <c r="BB30" i="24"/>
  <c r="AZ30" i="24"/>
  <c r="AW30" i="24"/>
  <c r="AV30" i="24"/>
  <c r="AX30" i="24" s="1"/>
  <c r="AS30" i="24"/>
  <c r="AQ30" i="24"/>
  <c r="Q30" i="24"/>
  <c r="AE30" i="24" s="1"/>
  <c r="P30" i="24"/>
  <c r="A30" i="24"/>
  <c r="BD29" i="24"/>
  <c r="BB29" i="24"/>
  <c r="AZ29" i="24"/>
  <c r="AW29" i="24"/>
  <c r="AV29" i="24"/>
  <c r="AX29" i="24" s="1"/>
  <c r="AS29" i="24"/>
  <c r="AQ29" i="24"/>
  <c r="Q29" i="24"/>
  <c r="P29" i="24"/>
  <c r="A29" i="24"/>
  <c r="BD28" i="24"/>
  <c r="BB28" i="24"/>
  <c r="AZ28" i="24"/>
  <c r="AW28" i="24"/>
  <c r="AV28" i="24"/>
  <c r="AX28" i="24" s="1"/>
  <c r="AS28" i="24"/>
  <c r="AQ28" i="24"/>
  <c r="Q28" i="24"/>
  <c r="AL28" i="24" s="1"/>
  <c r="P28" i="24"/>
  <c r="A28" i="24"/>
  <c r="BD27" i="24"/>
  <c r="BB27" i="24"/>
  <c r="AZ27" i="24"/>
  <c r="AW27" i="24"/>
  <c r="AV27" i="24"/>
  <c r="AX27" i="24" s="1"/>
  <c r="AS27" i="24"/>
  <c r="AQ27" i="24"/>
  <c r="Q27" i="24"/>
  <c r="AJ27" i="24" s="1"/>
  <c r="P27" i="24"/>
  <c r="A27" i="24"/>
  <c r="BD26" i="24"/>
  <c r="BB26" i="24"/>
  <c r="AZ26" i="24"/>
  <c r="AW26" i="24"/>
  <c r="AV26" i="24"/>
  <c r="AX26" i="24" s="1"/>
  <c r="AS26" i="24"/>
  <c r="AQ26" i="24"/>
  <c r="Q26" i="24"/>
  <c r="AL26" i="24" s="1"/>
  <c r="P26" i="24"/>
  <c r="A26" i="24"/>
  <c r="BD25" i="24"/>
  <c r="BB25" i="24"/>
  <c r="AZ25" i="24"/>
  <c r="AW25" i="24"/>
  <c r="AV25" i="24"/>
  <c r="AX25" i="24" s="1"/>
  <c r="AS25" i="24"/>
  <c r="AQ25" i="24"/>
  <c r="Q25" i="24"/>
  <c r="V25" i="24" s="1"/>
  <c r="P25" i="24"/>
  <c r="A25" i="24"/>
  <c r="BD24" i="24"/>
  <c r="BB24" i="24"/>
  <c r="AZ24" i="24"/>
  <c r="AW24" i="24"/>
  <c r="AV24" i="24"/>
  <c r="AX24" i="24" s="1"/>
  <c r="AS24" i="24"/>
  <c r="AQ24" i="24"/>
  <c r="Q24" i="24"/>
  <c r="P24" i="24"/>
  <c r="A24" i="24"/>
  <c r="BD23" i="24"/>
  <c r="BB23" i="24"/>
  <c r="AZ23" i="24"/>
  <c r="AW23" i="24"/>
  <c r="AV23" i="24"/>
  <c r="AX23" i="24" s="1"/>
  <c r="AS23" i="24"/>
  <c r="AQ23" i="24"/>
  <c r="Q23" i="24"/>
  <c r="AJ23" i="24" s="1"/>
  <c r="P23" i="24"/>
  <c r="A23" i="24"/>
  <c r="BD22" i="24"/>
  <c r="BB22" i="24"/>
  <c r="AZ22" i="24"/>
  <c r="AW22" i="24"/>
  <c r="AV22" i="24"/>
  <c r="AX22" i="24" s="1"/>
  <c r="AS22" i="24"/>
  <c r="AQ22" i="24"/>
  <c r="Q22" i="24"/>
  <c r="AE22" i="24" s="1"/>
  <c r="P22" i="24"/>
  <c r="A22" i="24"/>
  <c r="BD21" i="24"/>
  <c r="BB21" i="24"/>
  <c r="AZ21" i="24"/>
  <c r="AW21" i="24"/>
  <c r="AV21" i="24"/>
  <c r="AX21" i="24" s="1"/>
  <c r="AS21" i="24"/>
  <c r="AQ21" i="24"/>
  <c r="Q21" i="24"/>
  <c r="P21" i="24"/>
  <c r="A21" i="24"/>
  <c r="BD20" i="24"/>
  <c r="BB20" i="24"/>
  <c r="AZ20" i="24"/>
  <c r="AW20" i="24"/>
  <c r="AV20" i="24"/>
  <c r="AX20" i="24" s="1"/>
  <c r="AS20" i="24"/>
  <c r="AQ20" i="24"/>
  <c r="Q20" i="24"/>
  <c r="X20" i="24" s="1"/>
  <c r="P20" i="24"/>
  <c r="A20" i="24"/>
  <c r="BD19" i="24"/>
  <c r="BB19" i="24"/>
  <c r="AZ19" i="24"/>
  <c r="AW19" i="24"/>
  <c r="AV19" i="24"/>
  <c r="AX19" i="24" s="1"/>
  <c r="AS19" i="24"/>
  <c r="AQ19" i="24"/>
  <c r="Q19" i="24"/>
  <c r="AJ19" i="24" s="1"/>
  <c r="P19" i="24"/>
  <c r="A19" i="24"/>
  <c r="BD18" i="24"/>
  <c r="BB18" i="24"/>
  <c r="AZ18" i="24"/>
  <c r="AW18" i="24"/>
  <c r="AV18" i="24"/>
  <c r="AX18" i="24" s="1"/>
  <c r="AS18" i="24"/>
  <c r="AQ18" i="24"/>
  <c r="Q18" i="24"/>
  <c r="AP18" i="24" s="1"/>
  <c r="P18" i="24"/>
  <c r="A18" i="24"/>
  <c r="BD17" i="24"/>
  <c r="BB17" i="24"/>
  <c r="AZ17" i="24"/>
  <c r="AW17" i="24"/>
  <c r="AV17" i="24"/>
  <c r="AX17" i="24" s="1"/>
  <c r="AS17" i="24"/>
  <c r="AQ17" i="24"/>
  <c r="Q17" i="24"/>
  <c r="AL17" i="24" s="1"/>
  <c r="P17" i="24"/>
  <c r="A17" i="24"/>
  <c r="BD16" i="24"/>
  <c r="BB16" i="24"/>
  <c r="AZ16" i="24"/>
  <c r="AW16" i="24"/>
  <c r="AV16" i="24"/>
  <c r="AX16" i="24" s="1"/>
  <c r="AS16" i="24"/>
  <c r="AQ16" i="24"/>
  <c r="Q16" i="24"/>
  <c r="AJ16" i="24" s="1"/>
  <c r="P16" i="24"/>
  <c r="A16" i="24"/>
  <c r="BD15" i="24"/>
  <c r="BB15" i="24"/>
  <c r="AZ15" i="24"/>
  <c r="AW15" i="24"/>
  <c r="AV15" i="24"/>
  <c r="AX15" i="24" s="1"/>
  <c r="AS15" i="24"/>
  <c r="AQ15" i="24"/>
  <c r="Q15" i="24"/>
  <c r="P15" i="24"/>
  <c r="A15" i="24"/>
  <c r="BD14" i="24"/>
  <c r="BB14" i="24"/>
  <c r="AZ14" i="24"/>
  <c r="AW14" i="24"/>
  <c r="AV14" i="24"/>
  <c r="AX14" i="24" s="1"/>
  <c r="AS14" i="24"/>
  <c r="AQ14" i="24"/>
  <c r="Q14" i="24"/>
  <c r="AN14" i="24" s="1"/>
  <c r="P14" i="24"/>
  <c r="A14" i="24"/>
  <c r="BD13" i="24"/>
  <c r="BB13" i="24"/>
  <c r="AZ13" i="24"/>
  <c r="AW13" i="24"/>
  <c r="AV13" i="24"/>
  <c r="AX13" i="24" s="1"/>
  <c r="AS13" i="24"/>
  <c r="AQ13" i="24"/>
  <c r="Q13" i="24"/>
  <c r="AL13" i="24" s="1"/>
  <c r="P13" i="24"/>
  <c r="A13" i="24"/>
  <c r="BD12" i="24"/>
  <c r="BB12" i="24"/>
  <c r="AZ12" i="24"/>
  <c r="AW12" i="24"/>
  <c r="AV12" i="24"/>
  <c r="AX12" i="24" s="1"/>
  <c r="AS12" i="24"/>
  <c r="AQ12" i="24"/>
  <c r="Q12" i="24"/>
  <c r="AN12" i="24" s="1"/>
  <c r="P12" i="24"/>
  <c r="A12" i="24"/>
  <c r="BD11" i="24"/>
  <c r="BB11" i="24"/>
  <c r="AZ11" i="24"/>
  <c r="AW11" i="24"/>
  <c r="AV11" i="24"/>
  <c r="AX11" i="24" s="1"/>
  <c r="AS11" i="24"/>
  <c r="AQ11" i="24"/>
  <c r="Q11" i="24"/>
  <c r="P11" i="24"/>
  <c r="A11" i="24"/>
  <c r="BD10" i="24"/>
  <c r="BB10" i="24"/>
  <c r="AZ10" i="24"/>
  <c r="AW10" i="24"/>
  <c r="AV10" i="24"/>
  <c r="AX10" i="24" s="1"/>
  <c r="AS10" i="24"/>
  <c r="AQ10" i="24"/>
  <c r="Q10" i="24"/>
  <c r="AN10" i="24" s="1"/>
  <c r="P10" i="24"/>
  <c r="A10" i="24"/>
  <c r="BD9" i="24"/>
  <c r="BB9" i="24"/>
  <c r="AZ9" i="24"/>
  <c r="AW9" i="24"/>
  <c r="AV9" i="24"/>
  <c r="AX9" i="24" s="1"/>
  <c r="AS9" i="24"/>
  <c r="AQ9" i="24"/>
  <c r="Q9" i="24"/>
  <c r="AL9" i="24" s="1"/>
  <c r="P9" i="24"/>
  <c r="A9" i="24"/>
  <c r="BD8" i="24"/>
  <c r="BB8" i="24"/>
  <c r="AZ8" i="24"/>
  <c r="AW8" i="24"/>
  <c r="AV8" i="24"/>
  <c r="AX8" i="24" s="1"/>
  <c r="AS8" i="24"/>
  <c r="AQ8" i="24"/>
  <c r="Q8" i="24"/>
  <c r="AJ8" i="24" s="1"/>
  <c r="P8" i="24"/>
  <c r="A8" i="24"/>
  <c r="BD7" i="24"/>
  <c r="BB7" i="24"/>
  <c r="AZ7" i="24"/>
  <c r="AW7" i="24"/>
  <c r="AV7" i="24"/>
  <c r="AX7" i="24" s="1"/>
  <c r="AS7" i="24"/>
  <c r="AQ7" i="24"/>
  <c r="Q7" i="24"/>
  <c r="P7" i="24"/>
  <c r="A7" i="24"/>
  <c r="BD6" i="24"/>
  <c r="BB6" i="24"/>
  <c r="AZ6" i="24"/>
  <c r="AW6" i="24"/>
  <c r="AV6" i="24"/>
  <c r="AX6" i="24" s="1"/>
  <c r="AS6" i="24"/>
  <c r="AQ6" i="24"/>
  <c r="Q6" i="24"/>
  <c r="AN6" i="24" s="1"/>
  <c r="P6" i="24"/>
  <c r="A6" i="24"/>
  <c r="BD5" i="24"/>
  <c r="BB5" i="24"/>
  <c r="AZ5" i="24"/>
  <c r="AW5" i="24"/>
  <c r="AV5" i="24"/>
  <c r="AX5" i="24" s="1"/>
  <c r="AS5" i="24"/>
  <c r="AQ5" i="24"/>
  <c r="Q5" i="24"/>
  <c r="AL5" i="24" s="1"/>
  <c r="P5" i="24"/>
  <c r="A5" i="24"/>
  <c r="BD4" i="24"/>
  <c r="BB4" i="24"/>
  <c r="AZ4" i="24"/>
  <c r="AW4" i="24"/>
  <c r="AV4" i="24"/>
  <c r="AX4" i="24" s="1"/>
  <c r="AS4" i="24"/>
  <c r="AQ4" i="24"/>
  <c r="Q4" i="24"/>
  <c r="AJ4" i="24" s="1"/>
  <c r="P4" i="24"/>
  <c r="A4" i="24"/>
  <c r="I2" i="24"/>
  <c r="J2" i="24" s="1"/>
  <c r="K2" i="24" s="1"/>
  <c r="L2" i="24" s="1"/>
  <c r="M2" i="24" s="1"/>
  <c r="N2" i="24" s="1"/>
  <c r="N1" i="24"/>
  <c r="J1" i="24"/>
  <c r="I1" i="24"/>
  <c r="AR76" i="24" l="1"/>
  <c r="AR117" i="24"/>
  <c r="AR161" i="24"/>
  <c r="AT415" i="24"/>
  <c r="AT330" i="24"/>
  <c r="AR307" i="24"/>
  <c r="K1" i="24"/>
  <c r="AR226" i="24"/>
  <c r="AR250" i="24"/>
  <c r="AR344" i="24"/>
  <c r="AR368" i="24"/>
  <c r="AR423" i="24"/>
  <c r="AT24" i="24"/>
  <c r="AA46" i="24"/>
  <c r="AU36" i="24"/>
  <c r="AT43" i="24"/>
  <c r="AT45" i="24"/>
  <c r="H1" i="24"/>
  <c r="L1" i="24"/>
  <c r="AR156" i="24"/>
  <c r="AT379" i="24"/>
  <c r="W350" i="24"/>
  <c r="AH91" i="24"/>
  <c r="W141" i="24"/>
  <c r="AU142" i="24"/>
  <c r="AC268" i="24"/>
  <c r="AN337" i="24"/>
  <c r="AU91" i="24"/>
  <c r="W91" i="24"/>
  <c r="R330" i="24"/>
  <c r="AN392" i="24"/>
  <c r="R91" i="24"/>
  <c r="V80" i="24"/>
  <c r="AH96" i="24"/>
  <c r="R122" i="24"/>
  <c r="AR136" i="24"/>
  <c r="AR185" i="24"/>
  <c r="R253" i="24"/>
  <c r="AT32" i="24"/>
  <c r="AT47" i="24"/>
  <c r="AT53" i="24"/>
  <c r="AT67" i="24"/>
  <c r="AT73" i="24"/>
  <c r="AU220" i="24"/>
  <c r="AU228" i="24"/>
  <c r="R343" i="24"/>
  <c r="AT416" i="24"/>
  <c r="AK36" i="24"/>
  <c r="AT38" i="24"/>
  <c r="AU39" i="24"/>
  <c r="AT42" i="24"/>
  <c r="AT81" i="24"/>
  <c r="AT85" i="24"/>
  <c r="AT103" i="24"/>
  <c r="AR137" i="24"/>
  <c r="AR184" i="24"/>
  <c r="Y239" i="24"/>
  <c r="AT254" i="24"/>
  <c r="AN321" i="24"/>
  <c r="AU343" i="24"/>
  <c r="AA343" i="24"/>
  <c r="W399" i="24"/>
  <c r="AT403" i="24"/>
  <c r="AA33" i="24"/>
  <c r="AN182" i="24"/>
  <c r="R240" i="24"/>
  <c r="V250" i="24"/>
  <c r="R254" i="24"/>
  <c r="AN271" i="24"/>
  <c r="V276" i="24"/>
  <c r="R287" i="24"/>
  <c r="AA334" i="24"/>
  <c r="AK87" i="24"/>
  <c r="R95" i="24"/>
  <c r="AK240" i="24"/>
  <c r="AU250" i="24"/>
  <c r="AC250" i="24"/>
  <c r="AJ386" i="24"/>
  <c r="AA23" i="24"/>
  <c r="AL43" i="24"/>
  <c r="AU83" i="24"/>
  <c r="R164" i="24"/>
  <c r="AH228" i="24"/>
  <c r="AA244" i="24"/>
  <c r="AN250" i="24"/>
  <c r="R299" i="24"/>
  <c r="AL20" i="24"/>
  <c r="R89" i="24"/>
  <c r="W179" i="24"/>
  <c r="R180" i="24"/>
  <c r="X184" i="24"/>
  <c r="V198" i="24"/>
  <c r="X201" i="24"/>
  <c r="V214" i="24"/>
  <c r="R236" i="24"/>
  <c r="X17" i="24"/>
  <c r="AA89" i="24"/>
  <c r="Y116" i="24"/>
  <c r="AU126" i="24"/>
  <c r="R134" i="24"/>
  <c r="AJ135" i="24"/>
  <c r="AL179" i="24"/>
  <c r="AN184" i="24"/>
  <c r="AU198" i="24"/>
  <c r="AU206" i="24"/>
  <c r="R210" i="24"/>
  <c r="AU214" i="24"/>
  <c r="AM214" i="24"/>
  <c r="R221" i="24"/>
  <c r="AC226" i="24"/>
  <c r="AR254" i="24"/>
  <c r="AE263" i="24"/>
  <c r="V264" i="24"/>
  <c r="AU287" i="24"/>
  <c r="AA287" i="24"/>
  <c r="AK294" i="24"/>
  <c r="AC330" i="24"/>
  <c r="R340" i="24"/>
  <c r="AU350" i="24"/>
  <c r="AN350" i="24"/>
  <c r="X371" i="24"/>
  <c r="V380" i="24"/>
  <c r="R388" i="24"/>
  <c r="AA25" i="24"/>
  <c r="W106" i="24"/>
  <c r="AA113" i="24"/>
  <c r="V119" i="24"/>
  <c r="V135" i="24"/>
  <c r="AP138" i="24"/>
  <c r="X211" i="24"/>
  <c r="AR340" i="24"/>
  <c r="AA4" i="24"/>
  <c r="AA8" i="24"/>
  <c r="AA31" i="24"/>
  <c r="R36" i="24"/>
  <c r="R43" i="24"/>
  <c r="AJ64" i="24"/>
  <c r="R87" i="24"/>
  <c r="AN91" i="24"/>
  <c r="W96" i="24"/>
  <c r="X152" i="24"/>
  <c r="R182" i="24"/>
  <c r="X190" i="24"/>
  <c r="R225" i="24"/>
  <c r="V228" i="24"/>
  <c r="AU252" i="24"/>
  <c r="V268" i="24"/>
  <c r="Y277" i="24"/>
  <c r="AA324" i="24"/>
  <c r="AP330" i="24"/>
  <c r="AU340" i="24"/>
  <c r="AK340" i="24"/>
  <c r="AU380" i="24"/>
  <c r="AN388" i="24"/>
  <c r="AN390" i="24"/>
  <c r="X395" i="24"/>
  <c r="AU396" i="24"/>
  <c r="X398" i="24"/>
  <c r="AA407" i="24"/>
  <c r="AN16" i="24"/>
  <c r="AA66" i="24"/>
  <c r="AA68" i="24"/>
  <c r="AJ76" i="24"/>
  <c r="AU78" i="24"/>
  <c r="V83" i="24"/>
  <c r="AM83" i="24"/>
  <c r="AE84" i="24"/>
  <c r="AA85" i="24"/>
  <c r="AR85" i="24"/>
  <c r="X88" i="24"/>
  <c r="W101" i="24"/>
  <c r="AK101" i="24"/>
  <c r="AJ115" i="24"/>
  <c r="AR115" i="24"/>
  <c r="V126" i="24"/>
  <c r="AL126" i="24"/>
  <c r="AR126" i="24"/>
  <c r="V142" i="24"/>
  <c r="AH142" i="24"/>
  <c r="AN142" i="24"/>
  <c r="AR142" i="24"/>
  <c r="AC153" i="24"/>
  <c r="AE166" i="24"/>
  <c r="W171" i="24"/>
  <c r="AL171" i="24"/>
  <c r="AL185" i="24"/>
  <c r="AM206" i="24"/>
  <c r="AN206" i="24"/>
  <c r="AH206" i="24"/>
  <c r="W206" i="24"/>
  <c r="R206" i="24"/>
  <c r="AC206" i="24"/>
  <c r="AM224" i="24"/>
  <c r="W224" i="24"/>
  <c r="AN13" i="24"/>
  <c r="AU21" i="24"/>
  <c r="AE24" i="24"/>
  <c r="AU29" i="24"/>
  <c r="AE32" i="24"/>
  <c r="V39" i="24"/>
  <c r="AC39" i="24"/>
  <c r="AK39" i="24"/>
  <c r="AU44" i="24"/>
  <c r="AN4" i="24"/>
  <c r="X5" i="24"/>
  <c r="X13" i="24"/>
  <c r="AA16" i="24"/>
  <c r="AN17" i="24"/>
  <c r="X24" i="24"/>
  <c r="X26" i="24"/>
  <c r="AT26" i="24"/>
  <c r="AT28" i="24"/>
  <c r="X32" i="24"/>
  <c r="X34" i="24"/>
  <c r="AT34" i="24"/>
  <c r="AR35" i="24"/>
  <c r="W36" i="24"/>
  <c r="AM36" i="24"/>
  <c r="R39" i="24"/>
  <c r="W39" i="24"/>
  <c r="AH39" i="24"/>
  <c r="AN39" i="24"/>
  <c r="AU40" i="24"/>
  <c r="V41" i="24"/>
  <c r="AU43" i="24"/>
  <c r="W43" i="24"/>
  <c r="AP43" i="24"/>
  <c r="X47" i="24"/>
  <c r="X53" i="24"/>
  <c r="V54" i="24"/>
  <c r="AT55" i="24"/>
  <c r="V66" i="24"/>
  <c r="AR66" i="24"/>
  <c r="AL67" i="24"/>
  <c r="V68" i="24"/>
  <c r="V72" i="24"/>
  <c r="AR72" i="24"/>
  <c r="AL73" i="24"/>
  <c r="AA76" i="24"/>
  <c r="AA80" i="24"/>
  <c r="AR80" i="24"/>
  <c r="V82" i="24"/>
  <c r="R83" i="24"/>
  <c r="AK83" i="24"/>
  <c r="R84" i="24"/>
  <c r="R85" i="24"/>
  <c r="AA87" i="24"/>
  <c r="R88" i="24"/>
  <c r="AT89" i="24"/>
  <c r="V89" i="24"/>
  <c r="AK89" i="24"/>
  <c r="V91" i="24"/>
  <c r="AC91" i="24"/>
  <c r="AK91" i="24"/>
  <c r="AC95" i="24"/>
  <c r="Y96" i="24"/>
  <c r="V101" i="24"/>
  <c r="AH101" i="24"/>
  <c r="AR101" i="24"/>
  <c r="R103" i="24"/>
  <c r="AE106" i="24"/>
  <c r="AT106" i="24"/>
  <c r="R109" i="24"/>
  <c r="AK112" i="24"/>
  <c r="AK113" i="24"/>
  <c r="V115" i="24"/>
  <c r="AE116" i="24"/>
  <c r="AR116" i="24"/>
  <c r="X117" i="24"/>
  <c r="AJ122" i="24"/>
  <c r="V123" i="24"/>
  <c r="R126" i="24"/>
  <c r="AH126" i="24"/>
  <c r="AN134" i="24"/>
  <c r="AA135" i="24"/>
  <c r="W137" i="24"/>
  <c r="AN141" i="24"/>
  <c r="R142" i="24"/>
  <c r="X142" i="24"/>
  <c r="AL142" i="24"/>
  <c r="V147" i="24"/>
  <c r="R148" i="24"/>
  <c r="AA151" i="24"/>
  <c r="AT152" i="24"/>
  <c r="W153" i="24"/>
  <c r="AL161" i="24"/>
  <c r="R166" i="24"/>
  <c r="AN166" i="24"/>
  <c r="V171" i="24"/>
  <c r="AJ171" i="24"/>
  <c r="AA173" i="24"/>
  <c r="X179" i="24"/>
  <c r="AM180" i="24"/>
  <c r="AR181" i="24"/>
  <c r="AJ181" i="24"/>
  <c r="AE182" i="24"/>
  <c r="AA183" i="24"/>
  <c r="AH184" i="24"/>
  <c r="V185" i="24"/>
  <c r="AN190" i="24"/>
  <c r="AA194" i="24"/>
  <c r="AM197" i="24"/>
  <c r="W197" i="24"/>
  <c r="AM198" i="24"/>
  <c r="AN198" i="24"/>
  <c r="AH198" i="24"/>
  <c r="W198" i="24"/>
  <c r="R198" i="24"/>
  <c r="AC198" i="24"/>
  <c r="V206" i="24"/>
  <c r="AK206" i="24"/>
  <c r="AR220" i="24"/>
  <c r="AN220" i="24"/>
  <c r="AC220" i="24"/>
  <c r="V220" i="24"/>
  <c r="AM220" i="24"/>
  <c r="AA224" i="24"/>
  <c r="AK231" i="24"/>
  <c r="AJ232" i="24"/>
  <c r="Y233" i="24"/>
  <c r="AC242" i="24"/>
  <c r="AK246" i="24"/>
  <c r="V252" i="24"/>
  <c r="AK252" i="24"/>
  <c r="AU260" i="24"/>
  <c r="V260" i="24"/>
  <c r="AH260" i="24"/>
  <c r="AN260" i="24"/>
  <c r="AO261" i="24"/>
  <c r="V267" i="24"/>
  <c r="AL267" i="24"/>
  <c r="AR267" i="24"/>
  <c r="AN295" i="24"/>
  <c r="X295" i="24"/>
  <c r="AJ300" i="24"/>
  <c r="V300" i="24"/>
  <c r="AR311" i="24"/>
  <c r="V311" i="24"/>
  <c r="AR316" i="24"/>
  <c r="AL316" i="24"/>
  <c r="V316" i="24"/>
  <c r="AP322" i="24"/>
  <c r="AJ322" i="24"/>
  <c r="X322" i="24"/>
  <c r="AJ329" i="24"/>
  <c r="X329" i="24"/>
  <c r="AU335" i="24"/>
  <c r="AR336" i="24"/>
  <c r="AC339" i="24"/>
  <c r="AH339" i="24"/>
  <c r="AT197" i="24"/>
  <c r="AU199" i="24"/>
  <c r="AT201" i="24"/>
  <c r="AU209" i="24"/>
  <c r="Y209" i="24"/>
  <c r="AH211" i="24"/>
  <c r="AA214" i="24"/>
  <c r="AE221" i="24"/>
  <c r="W228" i="24"/>
  <c r="AK228" i="24"/>
  <c r="AR228" i="24"/>
  <c r="Y231" i="24"/>
  <c r="AR232" i="24"/>
  <c r="X233" i="24"/>
  <c r="AK233" i="24"/>
  <c r="AA240" i="24"/>
  <c r="AL241" i="24"/>
  <c r="R242" i="24"/>
  <c r="AN242" i="24"/>
  <c r="AK244" i="24"/>
  <c r="AA246" i="24"/>
  <c r="W250" i="24"/>
  <c r="AM250" i="24"/>
  <c r="X251" i="24"/>
  <c r="R252" i="24"/>
  <c r="AA252" i="24"/>
  <c r="AM252" i="24"/>
  <c r="AE253" i="24"/>
  <c r="AA254" i="24"/>
  <c r="AN257" i="24"/>
  <c r="R260" i="24"/>
  <c r="X260" i="24"/>
  <c r="AL260" i="24"/>
  <c r="V261" i="24"/>
  <c r="AE264" i="24"/>
  <c r="AE266" i="24"/>
  <c r="R267" i="24"/>
  <c r="X267" i="24"/>
  <c r="X268" i="24"/>
  <c r="AU271" i="24"/>
  <c r="AA271" i="24"/>
  <c r="AE272" i="24"/>
  <c r="AT273" i="24"/>
  <c r="AE275" i="24"/>
  <c r="AL276" i="24"/>
  <c r="AU291" i="24"/>
  <c r="AA291" i="24"/>
  <c r="AN310" i="24"/>
  <c r="V310" i="24"/>
  <c r="W316" i="24"/>
  <c r="AN320" i="24"/>
  <c r="AA322" i="24"/>
  <c r="AT325" i="24"/>
  <c r="X325" i="24"/>
  <c r="AE351" i="24"/>
  <c r="AT351" i="24"/>
  <c r="X287" i="24"/>
  <c r="AN287" i="24"/>
  <c r="AU299" i="24"/>
  <c r="AE299" i="24"/>
  <c r="AT322" i="24"/>
  <c r="W330" i="24"/>
  <c r="AN330" i="24"/>
  <c r="AA340" i="24"/>
  <c r="AT343" i="24"/>
  <c r="V343" i="24"/>
  <c r="AK343" i="24"/>
  <c r="AH350" i="24"/>
  <c r="X359" i="24"/>
  <c r="AR359" i="24"/>
  <c r="AH361" i="24"/>
  <c r="AU362" i="24"/>
  <c r="AP362" i="24"/>
  <c r="R368" i="24"/>
  <c r="AP368" i="24"/>
  <c r="R370" i="24"/>
  <c r="AL371" i="24"/>
  <c r="X374" i="24"/>
  <c r="AP374" i="24"/>
  <c r="AR375" i="24"/>
  <c r="AL375" i="24"/>
  <c r="AR378" i="24"/>
  <c r="AE380" i="24"/>
  <c r="W383" i="24"/>
  <c r="AR385" i="24"/>
  <c r="AL385" i="24"/>
  <c r="AT386" i="24"/>
  <c r="Y386" i="24"/>
  <c r="AU386" i="24"/>
  <c r="AL391" i="24"/>
  <c r="X396" i="24"/>
  <c r="AT397" i="24"/>
  <c r="AN398" i="24"/>
  <c r="AE399" i="24"/>
  <c r="W402" i="24"/>
  <c r="AN402" i="24"/>
  <c r="AP407" i="24"/>
  <c r="V414" i="24"/>
  <c r="AJ414" i="24"/>
  <c r="V418" i="24"/>
  <c r="AJ418" i="24"/>
  <c r="AT420" i="24"/>
  <c r="AR420" i="24"/>
  <c r="Y368" i="24"/>
  <c r="AT368" i="24"/>
  <c r="AK383" i="24"/>
  <c r="AR383" i="24"/>
  <c r="AE396" i="24"/>
  <c r="AR396" i="24"/>
  <c r="AA402" i="24"/>
  <c r="X414" i="24"/>
  <c r="X418" i="24"/>
  <c r="AM40" i="24"/>
  <c r="AL92" i="24"/>
  <c r="AM219" i="24"/>
  <c r="Y219" i="24"/>
  <c r="X219" i="24"/>
  <c r="AK219" i="24"/>
  <c r="AN5" i="24"/>
  <c r="AN8" i="24"/>
  <c r="X9" i="24"/>
  <c r="AA12" i="24"/>
  <c r="AR23" i="24"/>
  <c r="AE26" i="24"/>
  <c r="AR31" i="24"/>
  <c r="AE34" i="24"/>
  <c r="Y36" i="24"/>
  <c r="W38" i="24"/>
  <c r="AA39" i="24"/>
  <c r="R40" i="24"/>
  <c r="AU41" i="24"/>
  <c r="AC41" i="24"/>
  <c r="AA43" i="24"/>
  <c r="V44" i="24"/>
  <c r="AE47" i="24"/>
  <c r="AA48" i="24"/>
  <c r="X49" i="24"/>
  <c r="AT49" i="24"/>
  <c r="AE55" i="24"/>
  <c r="V56" i="24"/>
  <c r="X57" i="24"/>
  <c r="V60" i="24"/>
  <c r="AR68" i="24"/>
  <c r="AJ70" i="24"/>
  <c r="AA72" i="24"/>
  <c r="V78" i="24"/>
  <c r="AA83" i="24"/>
  <c r="AK85" i="24"/>
  <c r="W86" i="24"/>
  <c r="AC88" i="24"/>
  <c r="AC89" i="24"/>
  <c r="AR89" i="24"/>
  <c r="AA91" i="24"/>
  <c r="R92" i="24"/>
  <c r="R94" i="24"/>
  <c r="V95" i="24"/>
  <c r="AH95" i="24"/>
  <c r="AR95" i="24"/>
  <c r="V97" i="24"/>
  <c r="AO105" i="24"/>
  <c r="AK105" i="24"/>
  <c r="AA105" i="24"/>
  <c r="R105" i="24"/>
  <c r="AA107" i="24"/>
  <c r="AJ120" i="24"/>
  <c r="X120" i="24"/>
  <c r="AL127" i="24"/>
  <c r="AK127" i="24"/>
  <c r="X127" i="24"/>
  <c r="AR145" i="24"/>
  <c r="AL145" i="24"/>
  <c r="V145" i="24"/>
  <c r="AC169" i="24"/>
  <c r="W169" i="24"/>
  <c r="AN169" i="24"/>
  <c r="V169" i="24"/>
  <c r="AR176" i="24"/>
  <c r="AH176" i="24"/>
  <c r="X176" i="24"/>
  <c r="AN9" i="24"/>
  <c r="AR25" i="24"/>
  <c r="AR33" i="24"/>
  <c r="AU38" i="24"/>
  <c r="AK38" i="24"/>
  <c r="Y40" i="24"/>
  <c r="AM41" i="24"/>
  <c r="AH43" i="24"/>
  <c r="AR43" i="24"/>
  <c r="AJ44" i="24"/>
  <c r="AR46" i="24"/>
  <c r="AE49" i="24"/>
  <c r="AR54" i="24"/>
  <c r="AA56" i="24"/>
  <c r="AE57" i="24"/>
  <c r="AT57" i="24"/>
  <c r="AA60" i="24"/>
  <c r="AJ72" i="24"/>
  <c r="AC83" i="24"/>
  <c r="AE86" i="24"/>
  <c r="AL88" i="24"/>
  <c r="W92" i="24"/>
  <c r="AU94" i="24"/>
  <c r="X94" i="24"/>
  <c r="W95" i="24"/>
  <c r="AU97" i="24"/>
  <c r="AP168" i="24"/>
  <c r="AH168" i="24"/>
  <c r="AN172" i="24"/>
  <c r="AA172" i="24"/>
  <c r="V172" i="24"/>
  <c r="AM172" i="24"/>
  <c r="R172" i="24"/>
  <c r="AU207" i="24"/>
  <c r="R207" i="24"/>
  <c r="AP207" i="24"/>
  <c r="AR347" i="24"/>
  <c r="Y347" i="24"/>
  <c r="AR352" i="24"/>
  <c r="AL352" i="24"/>
  <c r="X352" i="24"/>
  <c r="AH354" i="24"/>
  <c r="AL354" i="24"/>
  <c r="X354" i="24"/>
  <c r="AR354" i="24"/>
  <c r="AL94" i="24"/>
  <c r="AJ97" i="24"/>
  <c r="AK97" i="24"/>
  <c r="R97" i="24"/>
  <c r="AR97" i="24"/>
  <c r="AC97" i="24"/>
  <c r="AR107" i="24"/>
  <c r="AK107" i="24"/>
  <c r="W107" i="24"/>
  <c r="AH107" i="24"/>
  <c r="V107" i="24"/>
  <c r="AU107" i="24"/>
  <c r="AN107" i="24"/>
  <c r="AC107" i="24"/>
  <c r="R107" i="24"/>
  <c r="AM150" i="24"/>
  <c r="AE150" i="24"/>
  <c r="V150" i="24"/>
  <c r="AN150" i="24"/>
  <c r="R150" i="24"/>
  <c r="AH193" i="24"/>
  <c r="AK193" i="24"/>
  <c r="R193" i="24"/>
  <c r="AC401" i="24"/>
  <c r="R401" i="24"/>
  <c r="AL401" i="24"/>
  <c r="AH40" i="24"/>
  <c r="AR48" i="24"/>
  <c r="AR56" i="24"/>
  <c r="AR60" i="24"/>
  <c r="AK92" i="24"/>
  <c r="AK94" i="24"/>
  <c r="AU95" i="24"/>
  <c r="AM95" i="24"/>
  <c r="AA95" i="24"/>
  <c r="AN95" i="24"/>
  <c r="AM97" i="24"/>
  <c r="AT99" i="24"/>
  <c r="AK99" i="24"/>
  <c r="AA99" i="24"/>
  <c r="AR99" i="24"/>
  <c r="R99" i="24"/>
  <c r="AM104" i="24"/>
  <c r="AK104" i="24"/>
  <c r="X104" i="24"/>
  <c r="AK125" i="24"/>
  <c r="AP125" i="24"/>
  <c r="AT125" i="24"/>
  <c r="W125" i="24"/>
  <c r="AJ128" i="24"/>
  <c r="AP128" i="24"/>
  <c r="AT128" i="24"/>
  <c r="Y128" i="24"/>
  <c r="V128" i="24"/>
  <c r="AL130" i="24"/>
  <c r="X130" i="24"/>
  <c r="AA154" i="24"/>
  <c r="AP154" i="24"/>
  <c r="Y154" i="24"/>
  <c r="AN163" i="24"/>
  <c r="AE163" i="24"/>
  <c r="W163" i="24"/>
  <c r="AO163" i="24"/>
  <c r="V163" i="24"/>
  <c r="AJ212" i="24"/>
  <c r="AM212" i="24"/>
  <c r="V212" i="24"/>
  <c r="AC212" i="24"/>
  <c r="AA212" i="24"/>
  <c r="R212" i="24"/>
  <c r="AN222" i="24"/>
  <c r="AA222" i="24"/>
  <c r="AM222" i="24"/>
  <c r="V222" i="24"/>
  <c r="AK222" i="24"/>
  <c r="AC222" i="24"/>
  <c r="R222" i="24"/>
  <c r="AA101" i="24"/>
  <c r="AM101" i="24"/>
  <c r="AU101" i="24"/>
  <c r="AA103" i="24"/>
  <c r="AH106" i="24"/>
  <c r="AA109" i="24"/>
  <c r="W115" i="24"/>
  <c r="AL115" i="24"/>
  <c r="AP116" i="24"/>
  <c r="AT116" i="24"/>
  <c r="AK119" i="24"/>
  <c r="W123" i="24"/>
  <c r="AR123" i="24"/>
  <c r="X126" i="24"/>
  <c r="AN126" i="24"/>
  <c r="AU134" i="24"/>
  <c r="V134" i="24"/>
  <c r="AR134" i="24"/>
  <c r="X141" i="24"/>
  <c r="AP141" i="24"/>
  <c r="AT141" i="24"/>
  <c r="W147" i="24"/>
  <c r="AR147" i="24"/>
  <c r="AU148" i="24"/>
  <c r="V148" i="24"/>
  <c r="AP151" i="24"/>
  <c r="AH152" i="24"/>
  <c r="AL153" i="24"/>
  <c r="AL164" i="24"/>
  <c r="X171" i="24"/>
  <c r="AJ173" i="24"/>
  <c r="AE179" i="24"/>
  <c r="AR179" i="24"/>
  <c r="AU180" i="24"/>
  <c r="V180" i="24"/>
  <c r="AR180" i="24"/>
  <c r="AE190" i="24"/>
  <c r="AC194" i="24"/>
  <c r="AR194" i="24"/>
  <c r="Y201" i="24"/>
  <c r="AJ202" i="24"/>
  <c r="AM202" i="24"/>
  <c r="V202" i="24"/>
  <c r="AK202" i="24"/>
  <c r="AM205" i="24"/>
  <c r="AE205" i="24"/>
  <c r="AJ210" i="24"/>
  <c r="AK210" i="24"/>
  <c r="AR210" i="24"/>
  <c r="AN216" i="24"/>
  <c r="AK216" i="24"/>
  <c r="AA216" i="24"/>
  <c r="AE223" i="24"/>
  <c r="AK223" i="24"/>
  <c r="AT224" i="24"/>
  <c r="AK224" i="24"/>
  <c r="AH224" i="24"/>
  <c r="V224" i="24"/>
  <c r="AN224" i="24"/>
  <c r="AC224" i="24"/>
  <c r="R224" i="24"/>
  <c r="AP255" i="24"/>
  <c r="AE255" i="24"/>
  <c r="Y255" i="24"/>
  <c r="AJ284" i="24"/>
  <c r="AL284" i="24"/>
  <c r="V284" i="24"/>
  <c r="AN305" i="24"/>
  <c r="X305" i="24"/>
  <c r="AL305" i="24"/>
  <c r="AH305" i="24"/>
  <c r="V305" i="24"/>
  <c r="AM313" i="24"/>
  <c r="AN313" i="24"/>
  <c r="X313" i="24"/>
  <c r="AR313" i="24"/>
  <c r="AE313" i="24"/>
  <c r="V313" i="24"/>
  <c r="AL313" i="24"/>
  <c r="R313" i="24"/>
  <c r="AM333" i="24"/>
  <c r="R333" i="24"/>
  <c r="AE333" i="24"/>
  <c r="AR341" i="24"/>
  <c r="AJ341" i="24"/>
  <c r="X341" i="24"/>
  <c r="AT356" i="24"/>
  <c r="AA356" i="24"/>
  <c r="AP356" i="24"/>
  <c r="Y356" i="24"/>
  <c r="AR365" i="24"/>
  <c r="AA365" i="24"/>
  <c r="AN365" i="24"/>
  <c r="X365" i="24"/>
  <c r="W365" i="24"/>
  <c r="AR417" i="24"/>
  <c r="AA417" i="24"/>
  <c r="V417" i="24"/>
  <c r="AL417" i="24"/>
  <c r="AP96" i="24"/>
  <c r="R101" i="24"/>
  <c r="AC101" i="24"/>
  <c r="AN101" i="24"/>
  <c r="AK103" i="24"/>
  <c r="R106" i="24"/>
  <c r="AK109" i="24"/>
  <c r="X112" i="24"/>
  <c r="R113" i="24"/>
  <c r="X115" i="24"/>
  <c r="AO115" i="24"/>
  <c r="AE123" i="24"/>
  <c r="AE126" i="24"/>
  <c r="AE134" i="24"/>
  <c r="AP135" i="24"/>
  <c r="R138" i="24"/>
  <c r="AA141" i="24"/>
  <c r="AE142" i="24"/>
  <c r="AE147" i="24"/>
  <c r="AL148" i="24"/>
  <c r="AU150" i="24"/>
  <c r="V153" i="24"/>
  <c r="AU154" i="24"/>
  <c r="V161" i="24"/>
  <c r="AE171" i="24"/>
  <c r="AR171" i="24"/>
  <c r="AU172" i="24"/>
  <c r="V179" i="24"/>
  <c r="AJ179" i="24"/>
  <c r="AA180" i="24"/>
  <c r="V187" i="24"/>
  <c r="R188" i="24"/>
  <c r="AU188" i="24"/>
  <c r="R190" i="24"/>
  <c r="AH190" i="24"/>
  <c r="AR190" i="24"/>
  <c r="X192" i="24"/>
  <c r="R194" i="24"/>
  <c r="AK194" i="24"/>
  <c r="AE197" i="24"/>
  <c r="AA198" i="24"/>
  <c r="R199" i="24"/>
  <c r="R202" i="24"/>
  <c r="R205" i="24"/>
  <c r="AT205" i="24"/>
  <c r="AU211" i="24"/>
  <c r="W211" i="24"/>
  <c r="AM213" i="24"/>
  <c r="AE213" i="24"/>
  <c r="AJ226" i="24"/>
  <c r="AA226" i="24"/>
  <c r="AM226" i="24"/>
  <c r="V226" i="24"/>
  <c r="AK226" i="24"/>
  <c r="R226" i="24"/>
  <c r="AT230" i="24"/>
  <c r="AK230" i="24"/>
  <c r="AA230" i="24"/>
  <c r="AR230" i="24"/>
  <c r="R230" i="24"/>
  <c r="AC234" i="24"/>
  <c r="AN234" i="24"/>
  <c r="W234" i="24"/>
  <c r="AU234" i="24"/>
  <c r="AM234" i="24"/>
  <c r="V234" i="24"/>
  <c r="AR305" i="24"/>
  <c r="AN312" i="24"/>
  <c r="AT312" i="24"/>
  <c r="W312" i="24"/>
  <c r="AP312" i="24"/>
  <c r="AH313" i="24"/>
  <c r="X323" i="24"/>
  <c r="AM323" i="24"/>
  <c r="AE323" i="24"/>
  <c r="V323" i="24"/>
  <c r="AJ353" i="24"/>
  <c r="Y353" i="24"/>
  <c r="AP365" i="24"/>
  <c r="AE369" i="24"/>
  <c r="AK369" i="24"/>
  <c r="AC373" i="24"/>
  <c r="AK373" i="24"/>
  <c r="AM378" i="24"/>
  <c r="AL378" i="24"/>
  <c r="V378" i="24"/>
  <c r="AH378" i="24"/>
  <c r="R378" i="24"/>
  <c r="AN378" i="24"/>
  <c r="AE378" i="24"/>
  <c r="X378" i="24"/>
  <c r="AE115" i="24"/>
  <c r="AJ123" i="24"/>
  <c r="AH134" i="24"/>
  <c r="AK141" i="24"/>
  <c r="AR141" i="24"/>
  <c r="AJ147" i="24"/>
  <c r="AM148" i="24"/>
  <c r="AL180" i="24"/>
  <c r="AE187" i="24"/>
  <c r="AL188" i="24"/>
  <c r="AU190" i="24"/>
  <c r="V190" i="24"/>
  <c r="AL190" i="24"/>
  <c r="V194" i="24"/>
  <c r="AH197" i="24"/>
  <c r="AP199" i="24"/>
  <c r="AU202" i="24"/>
  <c r="AA202" i="24"/>
  <c r="AR202" i="24"/>
  <c r="W205" i="24"/>
  <c r="AT269" i="24"/>
  <c r="V269" i="24"/>
  <c r="AP269" i="24"/>
  <c r="AE269" i="24"/>
  <c r="Y269" i="24"/>
  <c r="AN280" i="24"/>
  <c r="AR280" i="24"/>
  <c r="W280" i="24"/>
  <c r="AJ280" i="24"/>
  <c r="AE280" i="24"/>
  <c r="V280" i="24"/>
  <c r="AU283" i="24"/>
  <c r="AN283" i="24"/>
  <c r="AE283" i="24"/>
  <c r="R283" i="24"/>
  <c r="AR357" i="24"/>
  <c r="X357" i="24"/>
  <c r="AL357" i="24"/>
  <c r="AL360" i="24"/>
  <c r="X360" i="24"/>
  <c r="AA360" i="24"/>
  <c r="AK381" i="24"/>
  <c r="AC381" i="24"/>
  <c r="V381" i="24"/>
  <c r="AE406" i="24"/>
  <c r="V406" i="24"/>
  <c r="AC214" i="24"/>
  <c r="AU222" i="24"/>
  <c r="AK225" i="24"/>
  <c r="AA228" i="24"/>
  <c r="AM228" i="24"/>
  <c r="AA236" i="24"/>
  <c r="AR238" i="24"/>
  <c r="AU242" i="24"/>
  <c r="V242" i="24"/>
  <c r="AH242" i="24"/>
  <c r="X261" i="24"/>
  <c r="AU295" i="24"/>
  <c r="AL295" i="24"/>
  <c r="AL300" i="24"/>
  <c r="AL320" i="24"/>
  <c r="AE320" i="24"/>
  <c r="AR320" i="24"/>
  <c r="AT332" i="24"/>
  <c r="Y332" i="24"/>
  <c r="AN349" i="24"/>
  <c r="AJ349" i="24"/>
  <c r="V349" i="24"/>
  <c r="AL349" i="24"/>
  <c r="AM351" i="24"/>
  <c r="X351" i="24"/>
  <c r="AH351" i="24"/>
  <c r="AL355" i="24"/>
  <c r="AP355" i="24"/>
  <c r="AM359" i="24"/>
  <c r="AL359" i="24"/>
  <c r="V359" i="24"/>
  <c r="AH359" i="24"/>
  <c r="AU370" i="24"/>
  <c r="X370" i="24"/>
  <c r="AR382" i="24"/>
  <c r="AT400" i="24"/>
  <c r="AM400" i="24"/>
  <c r="AC400" i="24"/>
  <c r="AN409" i="24"/>
  <c r="AA409" i="24"/>
  <c r="V409" i="24"/>
  <c r="AA206" i="24"/>
  <c r="AU212" i="24"/>
  <c r="R214" i="24"/>
  <c r="AK214" i="24"/>
  <c r="AH220" i="24"/>
  <c r="AU224" i="24"/>
  <c r="AM227" i="24"/>
  <c r="R228" i="24"/>
  <c r="AC228" i="24"/>
  <c r="AN228" i="24"/>
  <c r="AK236" i="24"/>
  <c r="W242" i="24"/>
  <c r="AK242" i="24"/>
  <c r="AR242" i="24"/>
  <c r="R244" i="24"/>
  <c r="R246" i="24"/>
  <c r="AR248" i="24"/>
  <c r="AH250" i="24"/>
  <c r="AC252" i="24"/>
  <c r="AE260" i="24"/>
  <c r="AR260" i="24"/>
  <c r="AC261" i="24"/>
  <c r="AA263" i="24"/>
  <c r="AA266" i="24"/>
  <c r="AU267" i="24"/>
  <c r="AH267" i="24"/>
  <c r="AE267" i="24"/>
  <c r="AA270" i="24"/>
  <c r="V272" i="24"/>
  <c r="V273" i="24"/>
  <c r="AP281" i="24"/>
  <c r="AE281" i="24"/>
  <c r="AT281" i="24"/>
  <c r="AN288" i="24"/>
  <c r="V288" i="24"/>
  <c r="AP297" i="24"/>
  <c r="Y297" i="24"/>
  <c r="AU313" i="24"/>
  <c r="AE316" i="24"/>
  <c r="AK316" i="24"/>
  <c r="R319" i="24"/>
  <c r="W320" i="24"/>
  <c r="AM321" i="24"/>
  <c r="R321" i="24"/>
  <c r="AR330" i="24"/>
  <c r="AK330" i="24"/>
  <c r="V330" i="24"/>
  <c r="AE330" i="24"/>
  <c r="AP332" i="24"/>
  <c r="AA336" i="24"/>
  <c r="W337" i="24"/>
  <c r="W349" i="24"/>
  <c r="R351" i="24"/>
  <c r="AL351" i="24"/>
  <c r="AA355" i="24"/>
  <c r="R359" i="24"/>
  <c r="AN359" i="24"/>
  <c r="AJ374" i="24"/>
  <c r="Y374" i="24"/>
  <c r="AU388" i="24"/>
  <c r="AE388" i="24"/>
  <c r="X388" i="24"/>
  <c r="V400" i="24"/>
  <c r="AL409" i="24"/>
  <c r="AA242" i="24"/>
  <c r="AM242" i="24"/>
  <c r="AL261" i="24"/>
  <c r="AU275" i="24"/>
  <c r="R275" i="24"/>
  <c r="AM285" i="24"/>
  <c r="AE285" i="24"/>
  <c r="AH295" i="24"/>
  <c r="R295" i="24"/>
  <c r="AN334" i="24"/>
  <c r="R334" i="24"/>
  <c r="AU345" i="24"/>
  <c r="Y345" i="24"/>
  <c r="X349" i="24"/>
  <c r="AR349" i="24"/>
  <c r="AU361" i="24"/>
  <c r="W361" i="24"/>
  <c r="AM370" i="24"/>
  <c r="AE370" i="24"/>
  <c r="AN370" i="24"/>
  <c r="AR404" i="24"/>
  <c r="AC404" i="24"/>
  <c r="V404" i="24"/>
  <c r="AR413" i="24"/>
  <c r="AA413" i="24"/>
  <c r="V413" i="24"/>
  <c r="AN380" i="24"/>
  <c r="AL383" i="24"/>
  <c r="AL396" i="24"/>
  <c r="AU400" i="24"/>
  <c r="AH402" i="24"/>
  <c r="AL268" i="24"/>
  <c r="AL287" i="24"/>
  <c r="AU305" i="24"/>
  <c r="AC343" i="24"/>
  <c r="AR353" i="24"/>
  <c r="AU356" i="24"/>
  <c r="AU359" i="24"/>
  <c r="AU374" i="24"/>
  <c r="AU378" i="24"/>
  <c r="AA379" i="24"/>
  <c r="R380" i="24"/>
  <c r="V383" i="24"/>
  <c r="AP386" i="24"/>
  <c r="X390" i="24"/>
  <c r="V391" i="24"/>
  <c r="AT391" i="24"/>
  <c r="R396" i="24"/>
  <c r="AN396" i="24"/>
  <c r="X397" i="24"/>
  <c r="R402" i="24"/>
  <c r="AU404" i="24"/>
  <c r="AR414" i="24"/>
  <c r="AE416" i="24"/>
  <c r="AR418" i="24"/>
  <c r="AA420" i="24"/>
  <c r="AL14" i="24"/>
  <c r="AN21" i="24"/>
  <c r="AN27" i="24"/>
  <c r="AN29" i="24"/>
  <c r="AJ37" i="24"/>
  <c r="AL6" i="24"/>
  <c r="AN19" i="24"/>
  <c r="Y37" i="24"/>
  <c r="AC42" i="24"/>
  <c r="AU52" i="24"/>
  <c r="AR52" i="24"/>
  <c r="AA52" i="24"/>
  <c r="AU62" i="24"/>
  <c r="AR62" i="24"/>
  <c r="AA62" i="24"/>
  <c r="V62" i="24"/>
  <c r="AP144" i="24"/>
  <c r="AN144" i="24"/>
  <c r="AT144" i="24"/>
  <c r="AH144" i="24"/>
  <c r="X144" i="24"/>
  <c r="AR189" i="24"/>
  <c r="AJ189" i="24"/>
  <c r="X189" i="24"/>
  <c r="AT200" i="24"/>
  <c r="AN200" i="24"/>
  <c r="AH200" i="24"/>
  <c r="W200" i="24"/>
  <c r="AU200" i="24"/>
  <c r="AM200" i="24"/>
  <c r="AC200" i="24"/>
  <c r="V200" i="24"/>
  <c r="AK200" i="24"/>
  <c r="AA200" i="24"/>
  <c r="R200" i="24"/>
  <c r="AT208" i="24"/>
  <c r="AN208" i="24"/>
  <c r="AH208" i="24"/>
  <c r="W208" i="24"/>
  <c r="AU208" i="24"/>
  <c r="AM208" i="24"/>
  <c r="AC208" i="24"/>
  <c r="V208" i="24"/>
  <c r="AK208" i="24"/>
  <c r="AA208" i="24"/>
  <c r="R208" i="24"/>
  <c r="AL296" i="24"/>
  <c r="X296" i="24"/>
  <c r="AR296" i="24"/>
  <c r="AJ296" i="24"/>
  <c r="W296" i="24"/>
  <c r="AE296" i="24"/>
  <c r="V296" i="24"/>
  <c r="AT331" i="24"/>
  <c r="AN331" i="24"/>
  <c r="AH331" i="24"/>
  <c r="W331" i="24"/>
  <c r="AM331" i="24"/>
  <c r="AC331" i="24"/>
  <c r="V331" i="24"/>
  <c r="AK331" i="24"/>
  <c r="AA331" i="24"/>
  <c r="R331" i="24"/>
  <c r="AU338" i="24"/>
  <c r="AJ338" i="24"/>
  <c r="Y338" i="24"/>
  <c r="V338" i="24"/>
  <c r="AL367" i="24"/>
  <c r="X367" i="24"/>
  <c r="AR367" i="24"/>
  <c r="AJ367" i="24"/>
  <c r="W367" i="24"/>
  <c r="AE367" i="24"/>
  <c r="V367" i="24"/>
  <c r="AJ372" i="24"/>
  <c r="AE372" i="24"/>
  <c r="X372" i="24"/>
  <c r="AL393" i="24"/>
  <c r="X393" i="24"/>
  <c r="AR393" i="24"/>
  <c r="AJ393" i="24"/>
  <c r="W393" i="24"/>
  <c r="AE393" i="24"/>
  <c r="V393" i="24"/>
  <c r="AE408" i="24"/>
  <c r="AN408" i="24"/>
  <c r="X408" i="24"/>
  <c r="AA5" i="24"/>
  <c r="V6" i="24"/>
  <c r="AA9" i="24"/>
  <c r="V10" i="24"/>
  <c r="AA13" i="24"/>
  <c r="V14" i="24"/>
  <c r="AA17" i="24"/>
  <c r="V18" i="24"/>
  <c r="V19" i="24"/>
  <c r="V21" i="24"/>
  <c r="AJ25" i="24"/>
  <c r="V27" i="24"/>
  <c r="V29" i="24"/>
  <c r="AJ33" i="24"/>
  <c r="V35" i="24"/>
  <c r="AT36" i="24"/>
  <c r="AC36" i="24"/>
  <c r="R37" i="24"/>
  <c r="AA37" i="24"/>
  <c r="AK37" i="24"/>
  <c r="Y38" i="24"/>
  <c r="AM38" i="24"/>
  <c r="AT39" i="24"/>
  <c r="Y39" i="24"/>
  <c r="AJ39" i="24"/>
  <c r="AR39" i="24"/>
  <c r="W40" i="24"/>
  <c r="AK40" i="24"/>
  <c r="W41" i="24"/>
  <c r="AH41" i="24"/>
  <c r="AN41" i="24"/>
  <c r="R42" i="24"/>
  <c r="AH42" i="24"/>
  <c r="V43" i="24"/>
  <c r="AC43" i="24"/>
  <c r="AN43" i="24"/>
  <c r="AA44" i="24"/>
  <c r="AR44" i="24"/>
  <c r="AJ48" i="24"/>
  <c r="V50" i="24"/>
  <c r="AR50" i="24"/>
  <c r="V52" i="24"/>
  <c r="AU54" i="24"/>
  <c r="AJ62" i="24"/>
  <c r="V74" i="24"/>
  <c r="Y93" i="24"/>
  <c r="AC98" i="24"/>
  <c r="AL118" i="24"/>
  <c r="X118" i="24"/>
  <c r="AH118" i="24"/>
  <c r="V118" i="24"/>
  <c r="AN118" i="24"/>
  <c r="AE118" i="24"/>
  <c r="R118" i="24"/>
  <c r="Y200" i="24"/>
  <c r="Y208" i="24"/>
  <c r="AL229" i="24"/>
  <c r="X229" i="24"/>
  <c r="AH229" i="24"/>
  <c r="W229" i="24"/>
  <c r="AE229" i="24"/>
  <c r="R229" i="24"/>
  <c r="AT237" i="24"/>
  <c r="AL237" i="24"/>
  <c r="X237" i="24"/>
  <c r="AH237" i="24"/>
  <c r="W237" i="24"/>
  <c r="AE237" i="24"/>
  <c r="R237" i="24"/>
  <c r="AT238" i="24"/>
  <c r="AN238" i="24"/>
  <c r="AH238" i="24"/>
  <c r="W238" i="24"/>
  <c r="AU238" i="24"/>
  <c r="AM238" i="24"/>
  <c r="AC238" i="24"/>
  <c r="V238" i="24"/>
  <c r="AK238" i="24"/>
  <c r="AA238" i="24"/>
  <c r="R238" i="24"/>
  <c r="AT248" i="24"/>
  <c r="AN248" i="24"/>
  <c r="AH248" i="24"/>
  <c r="W248" i="24"/>
  <c r="AU248" i="24"/>
  <c r="AM248" i="24"/>
  <c r="AC248" i="24"/>
  <c r="V248" i="24"/>
  <c r="AK248" i="24"/>
  <c r="AA248" i="24"/>
  <c r="R248" i="24"/>
  <c r="AL291" i="24"/>
  <c r="X291" i="24"/>
  <c r="AH291" i="24"/>
  <c r="V291" i="24"/>
  <c r="AN291" i="24"/>
  <c r="AE291" i="24"/>
  <c r="R291" i="24"/>
  <c r="AN293" i="24"/>
  <c r="AM293" i="24"/>
  <c r="AE293" i="24"/>
  <c r="AR293" i="24"/>
  <c r="V293" i="24"/>
  <c r="AC296" i="24"/>
  <c r="AP309" i="24"/>
  <c r="Y309" i="24"/>
  <c r="AU309" i="24"/>
  <c r="AL309" i="24"/>
  <c r="X309" i="24"/>
  <c r="AJ309" i="24"/>
  <c r="R309" i="24"/>
  <c r="AR315" i="24"/>
  <c r="AH315" i="24"/>
  <c r="Y315" i="24"/>
  <c r="AT315" i="24"/>
  <c r="AP315" i="24"/>
  <c r="V315" i="24"/>
  <c r="AL326" i="24"/>
  <c r="X326" i="24"/>
  <c r="AR326" i="24"/>
  <c r="AJ326" i="24"/>
  <c r="W326" i="24"/>
  <c r="AE326" i="24"/>
  <c r="V326" i="24"/>
  <c r="Y331" i="24"/>
  <c r="AL338" i="24"/>
  <c r="AL348" i="24"/>
  <c r="X348" i="24"/>
  <c r="AH348" i="24"/>
  <c r="W348" i="24"/>
  <c r="AE348" i="24"/>
  <c r="R348" i="24"/>
  <c r="AC367" i="24"/>
  <c r="AM376" i="24"/>
  <c r="AA376" i="24"/>
  <c r="AC393" i="24"/>
  <c r="AE411" i="24"/>
  <c r="AA411" i="24"/>
  <c r="AP411" i="24"/>
  <c r="V411" i="24"/>
  <c r="AT411" i="24"/>
  <c r="AL10" i="24"/>
  <c r="AR37" i="24"/>
  <c r="AT63" i="24"/>
  <c r="AE63" i="24"/>
  <c r="AT129" i="24"/>
  <c r="AP129" i="24"/>
  <c r="AA129" i="24"/>
  <c r="AL129" i="24"/>
  <c r="W129" i="24"/>
  <c r="AR129" i="24"/>
  <c r="AK129" i="24"/>
  <c r="V129" i="24"/>
  <c r="AR158" i="24"/>
  <c r="AL158" i="24"/>
  <c r="X158" i="24"/>
  <c r="AH158" i="24"/>
  <c r="V158" i="24"/>
  <c r="AN158" i="24"/>
  <c r="AE158" i="24"/>
  <c r="R158" i="24"/>
  <c r="AA162" i="24"/>
  <c r="AP162" i="24"/>
  <c r="AU162" i="24"/>
  <c r="Y162" i="24"/>
  <c r="AN218" i="24"/>
  <c r="AH218" i="24"/>
  <c r="W218" i="24"/>
  <c r="AM218" i="24"/>
  <c r="AC218" i="24"/>
  <c r="V218" i="24"/>
  <c r="AR218" i="24"/>
  <c r="AK218" i="24"/>
  <c r="AA218" i="24"/>
  <c r="R218" i="24"/>
  <c r="AL363" i="24"/>
  <c r="X363" i="24"/>
  <c r="AR363" i="24"/>
  <c r="AJ363" i="24"/>
  <c r="W363" i="24"/>
  <c r="AE363" i="24"/>
  <c r="V363" i="24"/>
  <c r="X6" i="24"/>
  <c r="AR6" i="24"/>
  <c r="AJ9" i="24"/>
  <c r="AR9" i="24"/>
  <c r="AJ13" i="24"/>
  <c r="AR13" i="24"/>
  <c r="X14" i="24"/>
  <c r="AR14" i="24"/>
  <c r="AJ17" i="24"/>
  <c r="AR17" i="24"/>
  <c r="X18" i="24"/>
  <c r="AA19" i="24"/>
  <c r="AR19" i="24"/>
  <c r="AA21" i="24"/>
  <c r="AR21" i="24"/>
  <c r="AU23" i="24"/>
  <c r="AN23" i="24"/>
  <c r="AN25" i="24"/>
  <c r="AA27" i="24"/>
  <c r="AR27" i="24"/>
  <c r="AA29" i="24"/>
  <c r="AR29" i="24"/>
  <c r="AU31" i="24"/>
  <c r="AN31" i="24"/>
  <c r="AN33" i="24"/>
  <c r="AA35" i="24"/>
  <c r="V37" i="24"/>
  <c r="AC37" i="24"/>
  <c r="AM37" i="24"/>
  <c r="AU37" i="24"/>
  <c r="AC38" i="24"/>
  <c r="Y41" i="24"/>
  <c r="AJ41" i="24"/>
  <c r="AR41" i="24"/>
  <c r="W42" i="24"/>
  <c r="AK42" i="24"/>
  <c r="AU42" i="24"/>
  <c r="AU46" i="24"/>
  <c r="AN46" i="24"/>
  <c r="AN48" i="24"/>
  <c r="AA50" i="24"/>
  <c r="AJ52" i="24"/>
  <c r="AR58" i="24"/>
  <c r="AA58" i="24"/>
  <c r="V58" i="24"/>
  <c r="AN62" i="24"/>
  <c r="AT111" i="24"/>
  <c r="AN111" i="24"/>
  <c r="AH111" i="24"/>
  <c r="W111" i="24"/>
  <c r="AM111" i="24"/>
  <c r="AC111" i="24"/>
  <c r="V111" i="24"/>
  <c r="AR111" i="24"/>
  <c r="AK111" i="24"/>
  <c r="AA111" i="24"/>
  <c r="R111" i="24"/>
  <c r="AL131" i="24"/>
  <c r="X131" i="24"/>
  <c r="AR131" i="24"/>
  <c r="AJ131" i="24"/>
  <c r="W131" i="24"/>
  <c r="AE131" i="24"/>
  <c r="V131" i="24"/>
  <c r="AT132" i="24"/>
  <c r="AP132" i="24"/>
  <c r="Y132" i="24"/>
  <c r="AL132" i="24"/>
  <c r="V132" i="24"/>
  <c r="AR132" i="24"/>
  <c r="AJ132" i="24"/>
  <c r="R132" i="24"/>
  <c r="AL139" i="24"/>
  <c r="X139" i="24"/>
  <c r="AR139" i="24"/>
  <c r="AJ139" i="24"/>
  <c r="W139" i="24"/>
  <c r="AE139" i="24"/>
  <c r="V139" i="24"/>
  <c r="AR140" i="24"/>
  <c r="AJ140" i="24"/>
  <c r="V140" i="24"/>
  <c r="AA146" i="24"/>
  <c r="AP146" i="24"/>
  <c r="AU146" i="24"/>
  <c r="Y146" i="24"/>
  <c r="AL155" i="24"/>
  <c r="X155" i="24"/>
  <c r="AR155" i="24"/>
  <c r="AJ155" i="24"/>
  <c r="W155" i="24"/>
  <c r="AE155" i="24"/>
  <c r="V155" i="24"/>
  <c r="AN156" i="24"/>
  <c r="AA156" i="24"/>
  <c r="AM156" i="24"/>
  <c r="V156" i="24"/>
  <c r="AL156" i="24"/>
  <c r="R156" i="24"/>
  <c r="AM158" i="24"/>
  <c r="AP160" i="24"/>
  <c r="AN160" i="24"/>
  <c r="AT160" i="24"/>
  <c r="AH160" i="24"/>
  <c r="X160" i="24"/>
  <c r="AR174" i="24"/>
  <c r="AL174" i="24"/>
  <c r="X174" i="24"/>
  <c r="AH174" i="24"/>
  <c r="V174" i="24"/>
  <c r="AN174" i="24"/>
  <c r="AE174" i="24"/>
  <c r="R174" i="24"/>
  <c r="AN196" i="24"/>
  <c r="AH196" i="24"/>
  <c r="W196" i="24"/>
  <c r="AM196" i="24"/>
  <c r="AC196" i="24"/>
  <c r="V196" i="24"/>
  <c r="AR196" i="24"/>
  <c r="AK196" i="24"/>
  <c r="AA196" i="24"/>
  <c r="R196" i="24"/>
  <c r="AJ200" i="24"/>
  <c r="AN204" i="24"/>
  <c r="AH204" i="24"/>
  <c r="W204" i="24"/>
  <c r="AM204" i="24"/>
  <c r="AC204" i="24"/>
  <c r="V204" i="24"/>
  <c r="AR204" i="24"/>
  <c r="AK204" i="24"/>
  <c r="AA204" i="24"/>
  <c r="R204" i="24"/>
  <c r="AJ208" i="24"/>
  <c r="AJ218" i="24"/>
  <c r="AP243" i="24"/>
  <c r="Y243" i="24"/>
  <c r="AU243" i="24"/>
  <c r="AM243" i="24"/>
  <c r="X243" i="24"/>
  <c r="AK243" i="24"/>
  <c r="W243" i="24"/>
  <c r="AL245" i="24"/>
  <c r="X245" i="24"/>
  <c r="AH245" i="24"/>
  <c r="W245" i="24"/>
  <c r="AE245" i="24"/>
  <c r="R245" i="24"/>
  <c r="AP274" i="24"/>
  <c r="AT274" i="24"/>
  <c r="AE274" i="24"/>
  <c r="AA274" i="24"/>
  <c r="AC292" i="24"/>
  <c r="X292" i="24"/>
  <c r="AL292" i="24"/>
  <c r="V292" i="24"/>
  <c r="AN296" i="24"/>
  <c r="AN301" i="24"/>
  <c r="AM301" i="24"/>
  <c r="AE301" i="24"/>
  <c r="AR301" i="24"/>
  <c r="V301" i="24"/>
  <c r="AR303" i="24"/>
  <c r="AE303" i="24"/>
  <c r="Y303" i="24"/>
  <c r="AT303" i="24"/>
  <c r="AP303" i="24"/>
  <c r="R303" i="24"/>
  <c r="AP306" i="24"/>
  <c r="AA306" i="24"/>
  <c r="AL306" i="24"/>
  <c r="X306" i="24"/>
  <c r="AK306" i="24"/>
  <c r="V306" i="24"/>
  <c r="AH309" i="24"/>
  <c r="AL318" i="24"/>
  <c r="X318" i="24"/>
  <c r="AR318" i="24"/>
  <c r="AJ318" i="24"/>
  <c r="W318" i="24"/>
  <c r="AE318" i="24"/>
  <c r="V318" i="24"/>
  <c r="AC326" i="24"/>
  <c r="AJ331" i="24"/>
  <c r="AT346" i="24"/>
  <c r="AU346" i="24"/>
  <c r="AN346" i="24"/>
  <c r="AH346" i="24"/>
  <c r="W346" i="24"/>
  <c r="AM346" i="24"/>
  <c r="AC346" i="24"/>
  <c r="V346" i="24"/>
  <c r="AR346" i="24"/>
  <c r="AK346" i="24"/>
  <c r="AA346" i="24"/>
  <c r="R346" i="24"/>
  <c r="AC348" i="24"/>
  <c r="AN358" i="24"/>
  <c r="AH358" i="24"/>
  <c r="W358" i="24"/>
  <c r="AM358" i="24"/>
  <c r="AC358" i="24"/>
  <c r="V358" i="24"/>
  <c r="AR358" i="24"/>
  <c r="AK358" i="24"/>
  <c r="AA358" i="24"/>
  <c r="R358" i="24"/>
  <c r="AN363" i="24"/>
  <c r="AN367" i="24"/>
  <c r="AN393" i="24"/>
  <c r="AM405" i="24"/>
  <c r="AE405" i="24"/>
  <c r="X405" i="24"/>
  <c r="AN405" i="24"/>
  <c r="W405" i="24"/>
  <c r="AT422" i="24"/>
  <c r="V422" i="24"/>
  <c r="AN422" i="24"/>
  <c r="AJ422" i="24"/>
  <c r="AR422" i="24"/>
  <c r="AA422" i="24"/>
  <c r="AL18" i="24"/>
  <c r="AJ74" i="24"/>
  <c r="AR74" i="24"/>
  <c r="AA74" i="24"/>
  <c r="AN93" i="24"/>
  <c r="AH93" i="24"/>
  <c r="W93" i="24"/>
  <c r="AU93" i="24"/>
  <c r="AM93" i="24"/>
  <c r="AC93" i="24"/>
  <c r="V93" i="24"/>
  <c r="AK93" i="24"/>
  <c r="AA93" i="24"/>
  <c r="R93" i="24"/>
  <c r="AL98" i="24"/>
  <c r="X98" i="24"/>
  <c r="AH98" i="24"/>
  <c r="W98" i="24"/>
  <c r="AE98" i="24"/>
  <c r="R98" i="24"/>
  <c r="AC159" i="24"/>
  <c r="AP159" i="24"/>
  <c r="AA159" i="24"/>
  <c r="AC177" i="24"/>
  <c r="AN177" i="24"/>
  <c r="W177" i="24"/>
  <c r="AL177" i="24"/>
  <c r="V177" i="24"/>
  <c r="AJ5" i="24"/>
  <c r="AR5" i="24"/>
  <c r="X10" i="24"/>
  <c r="AR10" i="24"/>
  <c r="V5" i="24"/>
  <c r="AJ6" i="24"/>
  <c r="AR7" i="24"/>
  <c r="V9" i="24"/>
  <c r="AJ10" i="24"/>
  <c r="AR11" i="24"/>
  <c r="V13" i="24"/>
  <c r="AJ14" i="24"/>
  <c r="AR15" i="24"/>
  <c r="V17" i="24"/>
  <c r="AJ18" i="24"/>
  <c r="AT18" i="24"/>
  <c r="AT20" i="24"/>
  <c r="AJ21" i="24"/>
  <c r="V23" i="24"/>
  <c r="AJ29" i="24"/>
  <c r="V31" i="24"/>
  <c r="AK35" i="24"/>
  <c r="W37" i="24"/>
  <c r="AH37" i="24"/>
  <c r="R38" i="24"/>
  <c r="AH38" i="24"/>
  <c r="AT40" i="24"/>
  <c r="AC40" i="24"/>
  <c r="R41" i="24"/>
  <c r="AA41" i="24"/>
  <c r="Y42" i="24"/>
  <c r="AM42" i="24"/>
  <c r="Y43" i="24"/>
  <c r="AK43" i="24"/>
  <c r="AN44" i="24"/>
  <c r="X45" i="24"/>
  <c r="V46" i="24"/>
  <c r="AJ50" i="24"/>
  <c r="AN52" i="24"/>
  <c r="AJ58" i="24"/>
  <c r="AR64" i="24"/>
  <c r="AA64" i="24"/>
  <c r="V64" i="24"/>
  <c r="AL65" i="24"/>
  <c r="AT65" i="24"/>
  <c r="AE65" i="24"/>
  <c r="AU70" i="24"/>
  <c r="AR70" i="24"/>
  <c r="AA70" i="24"/>
  <c r="V70" i="24"/>
  <c r="AL71" i="24"/>
  <c r="AT71" i="24"/>
  <c r="AE71" i="24"/>
  <c r="AR93" i="24"/>
  <c r="Y111" i="24"/>
  <c r="AM118" i="24"/>
  <c r="AC131" i="24"/>
  <c r="AE132" i="24"/>
  <c r="AC139" i="24"/>
  <c r="AR153" i="24"/>
  <c r="AC155" i="24"/>
  <c r="AE156" i="24"/>
  <c r="AR169" i="24"/>
  <c r="AA174" i="24"/>
  <c r="AR177" i="24"/>
  <c r="AU194" i="24"/>
  <c r="Y196" i="24"/>
  <c r="AR200" i="24"/>
  <c r="AE203" i="24"/>
  <c r="X203" i="24"/>
  <c r="AM203" i="24"/>
  <c r="W203" i="24"/>
  <c r="Y204" i="24"/>
  <c r="AR208" i="24"/>
  <c r="AM229" i="24"/>
  <c r="AN232" i="24"/>
  <c r="AH232" i="24"/>
  <c r="W232" i="24"/>
  <c r="AU232" i="24"/>
  <c r="AM232" i="24"/>
  <c r="AC232" i="24"/>
  <c r="V232" i="24"/>
  <c r="AK232" i="24"/>
  <c r="AA232" i="24"/>
  <c r="R232" i="24"/>
  <c r="AM237" i="24"/>
  <c r="AJ238" i="24"/>
  <c r="AH243" i="24"/>
  <c r="AC245" i="24"/>
  <c r="AJ248" i="24"/>
  <c r="AR257" i="24"/>
  <c r="AL257" i="24"/>
  <c r="X257" i="24"/>
  <c r="AJ257" i="24"/>
  <c r="W257" i="24"/>
  <c r="AO257" i="24"/>
  <c r="AE257" i="24"/>
  <c r="V257" i="24"/>
  <c r="AA279" i="24"/>
  <c r="AN279" i="24"/>
  <c r="X279" i="24"/>
  <c r="AU279" i="24"/>
  <c r="AL279" i="24"/>
  <c r="R279" i="24"/>
  <c r="AM291" i="24"/>
  <c r="AJ292" i="24"/>
  <c r="AO298" i="24"/>
  <c r="AN298" i="24"/>
  <c r="AE298" i="24"/>
  <c r="AR298" i="24"/>
  <c r="W298" i="24"/>
  <c r="AL303" i="24"/>
  <c r="AJ306" i="24"/>
  <c r="AR308" i="24"/>
  <c r="AK308" i="24"/>
  <c r="W308" i="24"/>
  <c r="AC318" i="24"/>
  <c r="AN326" i="24"/>
  <c r="AR331" i="24"/>
  <c r="AA344" i="24"/>
  <c r="Y344" i="24"/>
  <c r="Y346" i="24"/>
  <c r="AM348" i="24"/>
  <c r="AN353" i="24"/>
  <c r="AH353" i="24"/>
  <c r="W353" i="24"/>
  <c r="AM353" i="24"/>
  <c r="AC353" i="24"/>
  <c r="V353" i="24"/>
  <c r="AK353" i="24"/>
  <c r="AA353" i="24"/>
  <c r="R353" i="24"/>
  <c r="Y358" i="24"/>
  <c r="AK377" i="24"/>
  <c r="AR377" i="24"/>
  <c r="AJ377" i="24"/>
  <c r="AA377" i="24"/>
  <c r="AT377" i="24"/>
  <c r="AP377" i="24"/>
  <c r="W377" i="24"/>
  <c r="AE382" i="24"/>
  <c r="AT382" i="24"/>
  <c r="AP382" i="24"/>
  <c r="Y382" i="24"/>
  <c r="AN382" i="24"/>
  <c r="V382" i="24"/>
  <c r="AH405" i="24"/>
  <c r="AJ54" i="24"/>
  <c r="AJ56" i="24"/>
  <c r="AT61" i="24"/>
  <c r="AJ66" i="24"/>
  <c r="AT69" i="24"/>
  <c r="AU76" i="24"/>
  <c r="AN76" i="24"/>
  <c r="AA78" i="24"/>
  <c r="AR78" i="24"/>
  <c r="AU80" i="24"/>
  <c r="AN80" i="24"/>
  <c r="AU82" i="24"/>
  <c r="AA82" i="24"/>
  <c r="W83" i="24"/>
  <c r="AH83" i="24"/>
  <c r="AN83" i="24"/>
  <c r="W84" i="24"/>
  <c r="AH84" i="24"/>
  <c r="AU85" i="24"/>
  <c r="V85" i="24"/>
  <c r="AC85" i="24"/>
  <c r="AM85" i="24"/>
  <c r="AT86" i="24"/>
  <c r="V87" i="24"/>
  <c r="AC87" i="24"/>
  <c r="AM87" i="24"/>
  <c r="AU87" i="24"/>
  <c r="AH88" i="24"/>
  <c r="AT88" i="24"/>
  <c r="W89" i="24"/>
  <c r="AH89" i="24"/>
  <c r="AN89" i="24"/>
  <c r="AT91" i="24"/>
  <c r="Y91" i="24"/>
  <c r="AJ91" i="24"/>
  <c r="AR91" i="24"/>
  <c r="Y92" i="24"/>
  <c r="AP92" i="24"/>
  <c r="Y94" i="24"/>
  <c r="AP94" i="24"/>
  <c r="Y95" i="24"/>
  <c r="AJ95" i="24"/>
  <c r="AO95" i="24"/>
  <c r="AM96" i="24"/>
  <c r="AU96" i="24"/>
  <c r="W97" i="24"/>
  <c r="AH97" i="24"/>
  <c r="AN97" i="24"/>
  <c r="V99" i="24"/>
  <c r="AC99" i="24"/>
  <c r="AM99" i="24"/>
  <c r="Y101" i="24"/>
  <c r="AJ101" i="24"/>
  <c r="AU103" i="24"/>
  <c r="V103" i="24"/>
  <c r="AC103" i="24"/>
  <c r="AM103" i="24"/>
  <c r="AR103" i="24"/>
  <c r="AU105" i="24"/>
  <c r="V105" i="24"/>
  <c r="AC105" i="24"/>
  <c r="AM105" i="24"/>
  <c r="AR105" i="24"/>
  <c r="X106" i="24"/>
  <c r="AL106" i="24"/>
  <c r="AT107" i="24"/>
  <c r="Y107" i="24"/>
  <c r="AJ107" i="24"/>
  <c r="V109" i="24"/>
  <c r="AC109" i="24"/>
  <c r="AM109" i="24"/>
  <c r="AU109" i="24"/>
  <c r="AU113" i="24"/>
  <c r="V113" i="24"/>
  <c r="AC113" i="24"/>
  <c r="AM113" i="24"/>
  <c r="AC115" i="24"/>
  <c r="AU116" i="24"/>
  <c r="AL116" i="24"/>
  <c r="AK117" i="24"/>
  <c r="X119" i="24"/>
  <c r="AL119" i="24"/>
  <c r="AR120" i="24"/>
  <c r="AR121" i="24"/>
  <c r="X122" i="24"/>
  <c r="AL122" i="24"/>
  <c r="AU122" i="24"/>
  <c r="X123" i="24"/>
  <c r="AL123" i="24"/>
  <c r="AA125" i="24"/>
  <c r="AA126" i="24"/>
  <c r="AH128" i="24"/>
  <c r="AR128" i="24"/>
  <c r="AJ130" i="24"/>
  <c r="X134" i="24"/>
  <c r="AL134" i="24"/>
  <c r="AL135" i="24"/>
  <c r="AK137" i="24"/>
  <c r="Y138" i="24"/>
  <c r="AA142" i="24"/>
  <c r="W145" i="24"/>
  <c r="AN145" i="24"/>
  <c r="X147" i="24"/>
  <c r="AL147" i="24"/>
  <c r="AA148" i="24"/>
  <c r="X150" i="24"/>
  <c r="AL150" i="24"/>
  <c r="AR150" i="24"/>
  <c r="AN152" i="24"/>
  <c r="AE153" i="24"/>
  <c r="W161" i="24"/>
  <c r="AN161" i="24"/>
  <c r="X163" i="24"/>
  <c r="AL163" i="24"/>
  <c r="AR163" i="24"/>
  <c r="AU164" i="24"/>
  <c r="V164" i="24"/>
  <c r="AM164" i="24"/>
  <c r="AU166" i="24"/>
  <c r="V166" i="24"/>
  <c r="AH166" i="24"/>
  <c r="AE169" i="24"/>
  <c r="AC171" i="24"/>
  <c r="AE172" i="24"/>
  <c r="AR172" i="24"/>
  <c r="AN176" i="24"/>
  <c r="AT178" i="24"/>
  <c r="AC179" i="24"/>
  <c r="AE180" i="24"/>
  <c r="AU182" i="24"/>
  <c r="V182" i="24"/>
  <c r="AH182" i="24"/>
  <c r="AK183" i="24"/>
  <c r="AT183" i="24"/>
  <c r="W185" i="24"/>
  <c r="AN185" i="24"/>
  <c r="W187" i="24"/>
  <c r="AJ187" i="24"/>
  <c r="AR187" i="24"/>
  <c r="V188" i="24"/>
  <c r="AM188" i="24"/>
  <c r="AA190" i="24"/>
  <c r="X193" i="24"/>
  <c r="AL193" i="24"/>
  <c r="AU193" i="24"/>
  <c r="W194" i="24"/>
  <c r="AH194" i="24"/>
  <c r="AN194" i="24"/>
  <c r="X197" i="24"/>
  <c r="AL197" i="24"/>
  <c r="AT198" i="24"/>
  <c r="Y198" i="24"/>
  <c r="AJ198" i="24"/>
  <c r="AR198" i="24"/>
  <c r="Y199" i="24"/>
  <c r="AP201" i="24"/>
  <c r="AU201" i="24"/>
  <c r="W202" i="24"/>
  <c r="AH202" i="24"/>
  <c r="AN202" i="24"/>
  <c r="X205" i="24"/>
  <c r="AL205" i="24"/>
  <c r="AT206" i="24"/>
  <c r="Y206" i="24"/>
  <c r="AJ206" i="24"/>
  <c r="AR206" i="24"/>
  <c r="Y207" i="24"/>
  <c r="AH209" i="24"/>
  <c r="AT209" i="24"/>
  <c r="AU210" i="24"/>
  <c r="V210" i="24"/>
  <c r="AC210" i="24"/>
  <c r="AM210" i="24"/>
  <c r="AK211" i="24"/>
  <c r="W212" i="24"/>
  <c r="AH212" i="24"/>
  <c r="AN212" i="24"/>
  <c r="W213" i="24"/>
  <c r="AH213" i="24"/>
  <c r="AT213" i="24"/>
  <c r="W214" i="24"/>
  <c r="AH214" i="24"/>
  <c r="V216" i="24"/>
  <c r="AC216" i="24"/>
  <c r="AM216" i="24"/>
  <c r="AU216" i="24"/>
  <c r="Y220" i="24"/>
  <c r="AJ220" i="24"/>
  <c r="W221" i="24"/>
  <c r="AH221" i="24"/>
  <c r="AT221" i="24"/>
  <c r="W222" i="24"/>
  <c r="AH222" i="24"/>
  <c r="W223" i="24"/>
  <c r="AL223" i="24"/>
  <c r="Y224" i="24"/>
  <c r="AJ224" i="24"/>
  <c r="AR224" i="24"/>
  <c r="X225" i="24"/>
  <c r="AL225" i="24"/>
  <c r="AU225" i="24"/>
  <c r="W226" i="24"/>
  <c r="AH226" i="24"/>
  <c r="AN226" i="24"/>
  <c r="AU226" i="24"/>
  <c r="AU230" i="24"/>
  <c r="V230" i="24"/>
  <c r="AC230" i="24"/>
  <c r="AM230" i="24"/>
  <c r="AL231" i="24"/>
  <c r="AT234" i="24"/>
  <c r="Y234" i="24"/>
  <c r="AJ234" i="24"/>
  <c r="AU236" i="24"/>
  <c r="V236" i="24"/>
  <c r="AC236" i="24"/>
  <c r="AM236" i="24"/>
  <c r="V240" i="24"/>
  <c r="AC240" i="24"/>
  <c r="AM240" i="24"/>
  <c r="AU240" i="24"/>
  <c r="AU244" i="24"/>
  <c r="V244" i="24"/>
  <c r="AC244" i="24"/>
  <c r="AM244" i="24"/>
  <c r="V246" i="24"/>
  <c r="AC246" i="24"/>
  <c r="AM246" i="24"/>
  <c r="AU246" i="24"/>
  <c r="Y250" i="24"/>
  <c r="AJ250" i="24"/>
  <c r="Y251" i="24"/>
  <c r="W252" i="24"/>
  <c r="AH252" i="24"/>
  <c r="AN252" i="24"/>
  <c r="W253" i="24"/>
  <c r="AH253" i="24"/>
  <c r="AU254" i="24"/>
  <c r="V254" i="24"/>
  <c r="AC254" i="24"/>
  <c r="AM254" i="24"/>
  <c r="AM255" i="24"/>
  <c r="AU255" i="24"/>
  <c r="AN263" i="24"/>
  <c r="AT263" i="24"/>
  <c r="W264" i="24"/>
  <c r="AJ264" i="24"/>
  <c r="AR264" i="24"/>
  <c r="AN266" i="24"/>
  <c r="AT266" i="24"/>
  <c r="AE270" i="24"/>
  <c r="AT270" i="24"/>
  <c r="AH271" i="24"/>
  <c r="W272" i="24"/>
  <c r="AJ272" i="24"/>
  <c r="AR272" i="24"/>
  <c r="Y273" i="24"/>
  <c r="V275" i="24"/>
  <c r="AH275" i="24"/>
  <c r="AR275" i="24"/>
  <c r="X276" i="24"/>
  <c r="AE277" i="24"/>
  <c r="AT277" i="24"/>
  <c r="X280" i="24"/>
  <c r="AL280" i="24"/>
  <c r="V283" i="24"/>
  <c r="AH283" i="24"/>
  <c r="AR283" i="24"/>
  <c r="X284" i="24"/>
  <c r="W288" i="24"/>
  <c r="AJ288" i="24"/>
  <c r="AR288" i="24"/>
  <c r="AA295" i="24"/>
  <c r="V299" i="24"/>
  <c r="AH299" i="24"/>
  <c r="AR299" i="24"/>
  <c r="X300" i="24"/>
  <c r="AO300" i="24"/>
  <c r="AA305" i="24"/>
  <c r="AM305" i="24"/>
  <c r="W310" i="24"/>
  <c r="AJ310" i="24"/>
  <c r="AR310" i="24"/>
  <c r="AU311" i="24"/>
  <c r="AJ311" i="24"/>
  <c r="AA312" i="24"/>
  <c r="AA313" i="24"/>
  <c r="AA316" i="24"/>
  <c r="AP316" i="24"/>
  <c r="AT316" i="24"/>
  <c r="AA319" i="24"/>
  <c r="AT319" i="24"/>
  <c r="AU321" i="24"/>
  <c r="V321" i="24"/>
  <c r="AH321" i="24"/>
  <c r="AR321" i="24"/>
  <c r="AP324" i="24"/>
  <c r="Y325" i="24"/>
  <c r="AE332" i="24"/>
  <c r="AR332" i="24"/>
  <c r="W333" i="24"/>
  <c r="AH333" i="24"/>
  <c r="V334" i="24"/>
  <c r="AC334" i="24"/>
  <c r="AM334" i="24"/>
  <c r="AU334" i="24"/>
  <c r="AC336" i="24"/>
  <c r="AT337" i="24"/>
  <c r="Y337" i="24"/>
  <c r="AJ337" i="24"/>
  <c r="AO337" i="24"/>
  <c r="AR338" i="24"/>
  <c r="V340" i="24"/>
  <c r="AC340" i="24"/>
  <c r="AM340" i="24"/>
  <c r="AM341" i="24"/>
  <c r="W343" i="24"/>
  <c r="AH343" i="24"/>
  <c r="AN343" i="24"/>
  <c r="AH345" i="24"/>
  <c r="AM347" i="24"/>
  <c r="Y350" i="24"/>
  <c r="AJ350" i="24"/>
  <c r="AR350" i="24"/>
  <c r="AC352" i="24"/>
  <c r="AN352" i="24"/>
  <c r="AA354" i="24"/>
  <c r="AM354" i="24"/>
  <c r="AJ355" i="24"/>
  <c r="AC357" i="24"/>
  <c r="AN357" i="24"/>
  <c r="Y361" i="24"/>
  <c r="AJ361" i="24"/>
  <c r="AR361" i="24"/>
  <c r="Y362" i="24"/>
  <c r="AT365" i="24"/>
  <c r="V370" i="24"/>
  <c r="AH370" i="24"/>
  <c r="AR370" i="24"/>
  <c r="AA371" i="24"/>
  <c r="AP371" i="24"/>
  <c r="AC375" i="24"/>
  <c r="AN375" i="24"/>
  <c r="AH380" i="24"/>
  <c r="AR380" i="24"/>
  <c r="AC385" i="24"/>
  <c r="AN385" i="24"/>
  <c r="AE386" i="24"/>
  <c r="AR386" i="24"/>
  <c r="V388" i="24"/>
  <c r="AH388" i="24"/>
  <c r="AR388" i="24"/>
  <c r="AE390" i="24"/>
  <c r="AA391" i="24"/>
  <c r="AE395" i="24"/>
  <c r="AR395" i="24"/>
  <c r="V396" i="24"/>
  <c r="AH396" i="24"/>
  <c r="AA397" i="24"/>
  <c r="AC399" i="24"/>
  <c r="W400" i="24"/>
  <c r="AH400" i="24"/>
  <c r="AN400" i="24"/>
  <c r="AT402" i="24"/>
  <c r="Y402" i="24"/>
  <c r="AJ402" i="24"/>
  <c r="AR402" i="24"/>
  <c r="W404" i="24"/>
  <c r="AH404" i="24"/>
  <c r="AN404" i="24"/>
  <c r="AL406" i="24"/>
  <c r="AJ409" i="24"/>
  <c r="AR409" i="24"/>
  <c r="X413" i="24"/>
  <c r="AN413" i="24"/>
  <c r="AL414" i="24"/>
  <c r="X417" i="24"/>
  <c r="AN417" i="24"/>
  <c r="AL418" i="24"/>
  <c r="AJ420" i="24"/>
  <c r="AN54" i="24"/>
  <c r="AU60" i="24"/>
  <c r="AN60" i="24"/>
  <c r="AU68" i="24"/>
  <c r="AN68" i="24"/>
  <c r="AE73" i="24"/>
  <c r="V76" i="24"/>
  <c r="AJ78" i="24"/>
  <c r="AT79" i="24"/>
  <c r="AK82" i="24"/>
  <c r="Y83" i="24"/>
  <c r="AR83" i="24"/>
  <c r="X84" i="24"/>
  <c r="AL84" i="24"/>
  <c r="AT84" i="24"/>
  <c r="W85" i="24"/>
  <c r="AH85" i="24"/>
  <c r="AN85" i="24"/>
  <c r="W87" i="24"/>
  <c r="AH87" i="24"/>
  <c r="AN87" i="24"/>
  <c r="Y89" i="24"/>
  <c r="AJ89" i="24"/>
  <c r="AO89" i="24"/>
  <c r="AU89" i="24"/>
  <c r="AT90" i="24"/>
  <c r="Y97" i="24"/>
  <c r="AT98" i="24"/>
  <c r="W99" i="24"/>
  <c r="AH99" i="24"/>
  <c r="AN99" i="24"/>
  <c r="AU99" i="24"/>
  <c r="W103" i="24"/>
  <c r="AH103" i="24"/>
  <c r="AN103" i="24"/>
  <c r="W105" i="24"/>
  <c r="AH105" i="24"/>
  <c r="AN105" i="24"/>
  <c r="AC106" i="24"/>
  <c r="W109" i="24"/>
  <c r="AH109" i="24"/>
  <c r="AN109" i="24"/>
  <c r="AU111" i="24"/>
  <c r="W113" i="24"/>
  <c r="AH113" i="24"/>
  <c r="AN113" i="24"/>
  <c r="AU118" i="24"/>
  <c r="AR118" i="24"/>
  <c r="AA119" i="24"/>
  <c r="AP119" i="24"/>
  <c r="Y122" i="24"/>
  <c r="AP122" i="24"/>
  <c r="AC123" i="24"/>
  <c r="AJ125" i="24"/>
  <c r="AR125" i="24"/>
  <c r="AM128" i="24"/>
  <c r="AU132" i="24"/>
  <c r="AA134" i="24"/>
  <c r="AH138" i="24"/>
  <c r="AU140" i="24"/>
  <c r="AT143" i="24"/>
  <c r="AC145" i="24"/>
  <c r="AC147" i="24"/>
  <c r="AE148" i="24"/>
  <c r="AR148" i="24"/>
  <c r="AA150" i="24"/>
  <c r="AU156" i="24"/>
  <c r="AU158" i="24"/>
  <c r="AC161" i="24"/>
  <c r="AC163" i="24"/>
  <c r="AA164" i="24"/>
  <c r="X166" i="24"/>
  <c r="AL166" i="24"/>
  <c r="AR166" i="24"/>
  <c r="AT173" i="24"/>
  <c r="AU174" i="24"/>
  <c r="AP178" i="24"/>
  <c r="X182" i="24"/>
  <c r="AL182" i="24"/>
  <c r="AR182" i="24"/>
  <c r="AC185" i="24"/>
  <c r="X187" i="24"/>
  <c r="AL187" i="24"/>
  <c r="AA188" i="24"/>
  <c r="AR188" i="24"/>
  <c r="Y193" i="24"/>
  <c r="AP193" i="24"/>
  <c r="AT194" i="24"/>
  <c r="Y194" i="24"/>
  <c r="AJ194" i="24"/>
  <c r="AU196" i="24"/>
  <c r="AC197" i="24"/>
  <c r="AC199" i="24"/>
  <c r="Y202" i="24"/>
  <c r="AU204" i="24"/>
  <c r="AC205" i="24"/>
  <c r="AC207" i="24"/>
  <c r="AP209" i="24"/>
  <c r="W210" i="24"/>
  <c r="AH210" i="24"/>
  <c r="AN210" i="24"/>
  <c r="Y212" i="24"/>
  <c r="AR212" i="24"/>
  <c r="X213" i="24"/>
  <c r="AL213" i="24"/>
  <c r="AT214" i="24"/>
  <c r="Y214" i="24"/>
  <c r="AJ214" i="24"/>
  <c r="AR214" i="24"/>
  <c r="W216" i="24"/>
  <c r="AH216" i="24"/>
  <c r="AU218" i="24"/>
  <c r="R220" i="24"/>
  <c r="AA220" i="24"/>
  <c r="AK220" i="24"/>
  <c r="X221" i="24"/>
  <c r="AL221" i="24"/>
  <c r="AT222" i="24"/>
  <c r="Y222" i="24"/>
  <c r="AJ222" i="24"/>
  <c r="AR222" i="24"/>
  <c r="Y223" i="24"/>
  <c r="AP223" i="24"/>
  <c r="Y225" i="24"/>
  <c r="AP225" i="24"/>
  <c r="Y226" i="24"/>
  <c r="Y228" i="24"/>
  <c r="AT229" i="24"/>
  <c r="W230" i="24"/>
  <c r="AH230" i="24"/>
  <c r="AN230" i="24"/>
  <c r="R234" i="24"/>
  <c r="AA234" i="24"/>
  <c r="AK234" i="24"/>
  <c r="AR234" i="24"/>
  <c r="W236" i="24"/>
  <c r="AH236" i="24"/>
  <c r="AN236" i="24"/>
  <c r="W240" i="24"/>
  <c r="AH240" i="24"/>
  <c r="AN240" i="24"/>
  <c r="Y242" i="24"/>
  <c r="W244" i="24"/>
  <c r="AH244" i="24"/>
  <c r="AN244" i="24"/>
  <c r="AT245" i="24"/>
  <c r="W246" i="24"/>
  <c r="AH246" i="24"/>
  <c r="R250" i="24"/>
  <c r="AA250" i="24"/>
  <c r="AK250" i="24"/>
  <c r="AK251" i="24"/>
  <c r="Y252" i="24"/>
  <c r="AR252" i="24"/>
  <c r="X253" i="24"/>
  <c r="AL253" i="24"/>
  <c r="AT253" i="24"/>
  <c r="W254" i="24"/>
  <c r="AH254" i="24"/>
  <c r="AN254" i="24"/>
  <c r="W255" i="24"/>
  <c r="AA260" i="24"/>
  <c r="AM260" i="24"/>
  <c r="W263" i="24"/>
  <c r="X264" i="24"/>
  <c r="AL264" i="24"/>
  <c r="W266" i="24"/>
  <c r="AA267" i="24"/>
  <c r="AM267" i="24"/>
  <c r="AM269" i="24"/>
  <c r="R271" i="24"/>
  <c r="AL271" i="24"/>
  <c r="X272" i="24"/>
  <c r="AL272" i="24"/>
  <c r="AE273" i="24"/>
  <c r="X275" i="24"/>
  <c r="AL275" i="24"/>
  <c r="AC276" i="24"/>
  <c r="AC280" i="24"/>
  <c r="X283" i="24"/>
  <c r="AL283" i="24"/>
  <c r="AC284" i="24"/>
  <c r="X288" i="24"/>
  <c r="AL288" i="24"/>
  <c r="AR291" i="24"/>
  <c r="AT294" i="24"/>
  <c r="X299" i="24"/>
  <c r="AL299" i="24"/>
  <c r="AC300" i="24"/>
  <c r="R305" i="24"/>
  <c r="AE305" i="24"/>
  <c r="X310" i="24"/>
  <c r="AL310" i="24"/>
  <c r="AJ312" i="24"/>
  <c r="AR312" i="24"/>
  <c r="AJ320" i="24"/>
  <c r="X321" i="24"/>
  <c r="AL321" i="24"/>
  <c r="AU323" i="24"/>
  <c r="AH323" i="24"/>
  <c r="AR323" i="24"/>
  <c r="AH325" i="24"/>
  <c r="X328" i="24"/>
  <c r="AT328" i="24"/>
  <c r="AR329" i="24"/>
  <c r="AA330" i="24"/>
  <c r="AL330" i="24"/>
  <c r="AU331" i="24"/>
  <c r="R332" i="24"/>
  <c r="AJ332" i="24"/>
  <c r="X333" i="24"/>
  <c r="AL333" i="24"/>
  <c r="AT333" i="24"/>
  <c r="W334" i="24"/>
  <c r="AH334" i="24"/>
  <c r="R337" i="24"/>
  <c r="AA337" i="24"/>
  <c r="AK337" i="24"/>
  <c r="W340" i="24"/>
  <c r="AH340" i="24"/>
  <c r="AN340" i="24"/>
  <c r="Y343" i="24"/>
  <c r="AJ343" i="24"/>
  <c r="AR343" i="24"/>
  <c r="R345" i="24"/>
  <c r="AK345" i="24"/>
  <c r="AT348" i="24"/>
  <c r="AC349" i="24"/>
  <c r="R350" i="24"/>
  <c r="AA350" i="24"/>
  <c r="AK350" i="24"/>
  <c r="AC351" i="24"/>
  <c r="V352" i="24"/>
  <c r="AE352" i="24"/>
  <c r="AU353" i="24"/>
  <c r="R354" i="24"/>
  <c r="AE354" i="24"/>
  <c r="AN354" i="24"/>
  <c r="V355" i="24"/>
  <c r="AK355" i="24"/>
  <c r="AL356" i="24"/>
  <c r="V357" i="24"/>
  <c r="AE357" i="24"/>
  <c r="AU358" i="24"/>
  <c r="AA359" i="24"/>
  <c r="AK360" i="24"/>
  <c r="R361" i="24"/>
  <c r="AA361" i="24"/>
  <c r="AK361" i="24"/>
  <c r="AH362" i="24"/>
  <c r="AJ365" i="24"/>
  <c r="AE368" i="24"/>
  <c r="X369" i="24"/>
  <c r="AJ371" i="24"/>
  <c r="AH374" i="24"/>
  <c r="V375" i="24"/>
  <c r="AE375" i="24"/>
  <c r="AA378" i="24"/>
  <c r="X380" i="24"/>
  <c r="AL380" i="24"/>
  <c r="AT381" i="24"/>
  <c r="AP381" i="24"/>
  <c r="AA383" i="24"/>
  <c r="AP383" i="24"/>
  <c r="AT383" i="24"/>
  <c r="V385" i="24"/>
  <c r="AE385" i="24"/>
  <c r="AH390" i="24"/>
  <c r="AR390" i="24"/>
  <c r="AJ395" i="24"/>
  <c r="AU398" i="24"/>
  <c r="AH398" i="24"/>
  <c r="AR398" i="24"/>
  <c r="Y400" i="24"/>
  <c r="AJ400" i="24"/>
  <c r="AR400" i="24"/>
  <c r="Y404" i="24"/>
  <c r="AJ404" i="24"/>
  <c r="AN420" i="24"/>
  <c r="AN78" i="24"/>
  <c r="AP82" i="24"/>
  <c r="AC84" i="24"/>
  <c r="Y85" i="24"/>
  <c r="AJ85" i="24"/>
  <c r="Y87" i="24"/>
  <c r="AR87" i="24"/>
  <c r="Y99" i="24"/>
  <c r="AJ99" i="24"/>
  <c r="Y103" i="24"/>
  <c r="AJ103" i="24"/>
  <c r="AO103" i="24"/>
  <c r="Y105" i="24"/>
  <c r="AJ105" i="24"/>
  <c r="Y109" i="24"/>
  <c r="AR109" i="24"/>
  <c r="Y113" i="24"/>
  <c r="AR113" i="24"/>
  <c r="AN125" i="24"/>
  <c r="AL138" i="24"/>
  <c r="AU138" i="24"/>
  <c r="AE145" i="24"/>
  <c r="AE161" i="24"/>
  <c r="AE164" i="24"/>
  <c r="AR164" i="24"/>
  <c r="AA166" i="24"/>
  <c r="AA182" i="24"/>
  <c r="AE185" i="24"/>
  <c r="AC187" i="24"/>
  <c r="AE188" i="24"/>
  <c r="AL199" i="24"/>
  <c r="AT203" i="24"/>
  <c r="AL207" i="24"/>
  <c r="Y210" i="24"/>
  <c r="AC213" i="24"/>
  <c r="AT216" i="24"/>
  <c r="Y216" i="24"/>
  <c r="AJ216" i="24"/>
  <c r="AR216" i="24"/>
  <c r="AC221" i="24"/>
  <c r="Y230" i="24"/>
  <c r="AJ230" i="24"/>
  <c r="Y236" i="24"/>
  <c r="AR236" i="24"/>
  <c r="Y240" i="24"/>
  <c r="AR240" i="24"/>
  <c r="Y244" i="24"/>
  <c r="AR244" i="24"/>
  <c r="AT246" i="24"/>
  <c r="Y246" i="24"/>
  <c r="AJ246" i="24"/>
  <c r="AR246" i="24"/>
  <c r="AC253" i="24"/>
  <c r="Y254" i="24"/>
  <c r="AJ254" i="24"/>
  <c r="AC264" i="24"/>
  <c r="AC272" i="24"/>
  <c r="AM273" i="24"/>
  <c r="AA275" i="24"/>
  <c r="AM275" i="24"/>
  <c r="AA283" i="24"/>
  <c r="AM283" i="24"/>
  <c r="AC288" i="24"/>
  <c r="AA299" i="24"/>
  <c r="AM299" i="24"/>
  <c r="AC310" i="24"/>
  <c r="AA321" i="24"/>
  <c r="AN325" i="24"/>
  <c r="AH328" i="24"/>
  <c r="V332" i="24"/>
  <c r="AL332" i="24"/>
  <c r="AC333" i="24"/>
  <c r="AT334" i="24"/>
  <c r="Y334" i="24"/>
  <c r="AJ334" i="24"/>
  <c r="AR334" i="24"/>
  <c r="AU337" i="24"/>
  <c r="V337" i="24"/>
  <c r="AC337" i="24"/>
  <c r="AM337" i="24"/>
  <c r="AR337" i="24"/>
  <c r="Y340" i="24"/>
  <c r="Y341" i="24"/>
  <c r="X345" i="24"/>
  <c r="AL345" i="24"/>
  <c r="V350" i="24"/>
  <c r="AC350" i="24"/>
  <c r="W352" i="24"/>
  <c r="AJ352" i="24"/>
  <c r="AU354" i="24"/>
  <c r="V354" i="24"/>
  <c r="X355" i="24"/>
  <c r="R356" i="24"/>
  <c r="AN356" i="24"/>
  <c r="W357" i="24"/>
  <c r="AJ357" i="24"/>
  <c r="V361" i="24"/>
  <c r="AC361" i="24"/>
  <c r="AM361" i="24"/>
  <c r="AL362" i="24"/>
  <c r="AR364" i="24"/>
  <c r="AK365" i="24"/>
  <c r="AU368" i="24"/>
  <c r="AL368" i="24"/>
  <c r="AA370" i="24"/>
  <c r="V371" i="24"/>
  <c r="R374" i="24"/>
  <c r="W375" i="24"/>
  <c r="AJ375" i="24"/>
  <c r="AA380" i="24"/>
  <c r="W385" i="24"/>
  <c r="AJ385" i="24"/>
  <c r="V386" i="24"/>
  <c r="AL386" i="24"/>
  <c r="AA388" i="24"/>
  <c r="AM388" i="24"/>
  <c r="V390" i="24"/>
  <c r="X392" i="24"/>
  <c r="AT392" i="24"/>
  <c r="W395" i="24"/>
  <c r="AN395" i="24"/>
  <c r="AA396" i="24"/>
  <c r="V398" i="24"/>
  <c r="AM398" i="24"/>
  <c r="R400" i="24"/>
  <c r="AA400" i="24"/>
  <c r="AK400" i="24"/>
  <c r="AT401" i="24"/>
  <c r="V402" i="24"/>
  <c r="AC402" i="24"/>
  <c r="AM402" i="24"/>
  <c r="AU402" i="24"/>
  <c r="R404" i="24"/>
  <c r="AA404" i="24"/>
  <c r="AK404" i="24"/>
  <c r="AT407" i="24"/>
  <c r="X409" i="24"/>
  <c r="AJ413" i="24"/>
  <c r="AA416" i="24"/>
  <c r="AJ417" i="24"/>
  <c r="V420" i="24"/>
  <c r="AT421" i="24"/>
  <c r="AK12" i="24"/>
  <c r="AC12" i="24"/>
  <c r="W12" i="24"/>
  <c r="AU12" i="24"/>
  <c r="AM12" i="24"/>
  <c r="AH12" i="24"/>
  <c r="Y12" i="24"/>
  <c r="R12" i="24"/>
  <c r="V15" i="24"/>
  <c r="AJ15" i="24"/>
  <c r="AK28" i="24"/>
  <c r="AC28" i="24"/>
  <c r="W28" i="24"/>
  <c r="AR28" i="24"/>
  <c r="AN28" i="24"/>
  <c r="AJ28" i="24"/>
  <c r="AA28" i="24"/>
  <c r="V28" i="24"/>
  <c r="AU28" i="24"/>
  <c r="AM28" i="24"/>
  <c r="AH28" i="24"/>
  <c r="Y28" i="24"/>
  <c r="R28" i="24"/>
  <c r="AP28" i="24"/>
  <c r="X30" i="24"/>
  <c r="AO59" i="24"/>
  <c r="AK59" i="24"/>
  <c r="AC59" i="24"/>
  <c r="W59" i="24"/>
  <c r="AR59" i="24"/>
  <c r="AN59" i="24"/>
  <c r="AJ59" i="24"/>
  <c r="AA59" i="24"/>
  <c r="V59" i="24"/>
  <c r="AU59" i="24"/>
  <c r="AM59" i="24"/>
  <c r="AH59" i="24"/>
  <c r="Y59" i="24"/>
  <c r="R59" i="24"/>
  <c r="AP59" i="24"/>
  <c r="X61" i="24"/>
  <c r="AK67" i="24"/>
  <c r="AC67" i="24"/>
  <c r="W67" i="24"/>
  <c r="AR67" i="24"/>
  <c r="AN67" i="24"/>
  <c r="AJ67" i="24"/>
  <c r="AA67" i="24"/>
  <c r="V67" i="24"/>
  <c r="AU67" i="24"/>
  <c r="AM67" i="24"/>
  <c r="AH67" i="24"/>
  <c r="Y67" i="24"/>
  <c r="R67" i="24"/>
  <c r="AP67" i="24"/>
  <c r="X69" i="24"/>
  <c r="V7" i="24"/>
  <c r="AJ7" i="24"/>
  <c r="V11" i="24"/>
  <c r="AJ11" i="24"/>
  <c r="AE12" i="24"/>
  <c r="AP12" i="24"/>
  <c r="AT12" i="24"/>
  <c r="AK51" i="24"/>
  <c r="AC51" i="24"/>
  <c r="W51" i="24"/>
  <c r="AR51" i="24"/>
  <c r="AN51" i="24"/>
  <c r="AJ51" i="24"/>
  <c r="AA51" i="24"/>
  <c r="V51" i="24"/>
  <c r="AU51" i="24"/>
  <c r="AM51" i="24"/>
  <c r="AH51" i="24"/>
  <c r="Y51" i="24"/>
  <c r="R51" i="24"/>
  <c r="AP51" i="24"/>
  <c r="V4" i="24"/>
  <c r="AU5" i="24"/>
  <c r="AM5" i="24"/>
  <c r="AH5" i="24"/>
  <c r="Y5" i="24"/>
  <c r="R5" i="24"/>
  <c r="AK5" i="24"/>
  <c r="AC5" i="24"/>
  <c r="W5" i="24"/>
  <c r="AE5" i="24"/>
  <c r="AP5" i="24"/>
  <c r="AT5" i="24"/>
  <c r="AA6" i="24"/>
  <c r="X7" i="24"/>
  <c r="AL7" i="24"/>
  <c r="V8" i="24"/>
  <c r="AU9" i="24"/>
  <c r="AM9" i="24"/>
  <c r="AH9" i="24"/>
  <c r="Y9" i="24"/>
  <c r="R9" i="24"/>
  <c r="AK9" i="24"/>
  <c r="AC9" i="24"/>
  <c r="W9" i="24"/>
  <c r="AE9" i="24"/>
  <c r="AP9" i="24"/>
  <c r="AT9" i="24"/>
  <c r="AA10" i="24"/>
  <c r="X11" i="24"/>
  <c r="AL11" i="24"/>
  <c r="V12" i="24"/>
  <c r="AJ12" i="24"/>
  <c r="AU13" i="24"/>
  <c r="AM13" i="24"/>
  <c r="AH13" i="24"/>
  <c r="Y13" i="24"/>
  <c r="R13" i="24"/>
  <c r="AK13" i="24"/>
  <c r="AC13" i="24"/>
  <c r="W13" i="24"/>
  <c r="AE13" i="24"/>
  <c r="AP13" i="24"/>
  <c r="AT13" i="24"/>
  <c r="AA14" i="24"/>
  <c r="X15" i="24"/>
  <c r="AL15" i="24"/>
  <c r="V16" i="24"/>
  <c r="AU17" i="24"/>
  <c r="AM17" i="24"/>
  <c r="AH17" i="24"/>
  <c r="Y17" i="24"/>
  <c r="R17" i="24"/>
  <c r="AK17" i="24"/>
  <c r="AC17" i="24"/>
  <c r="W17" i="24"/>
  <c r="AE17" i="24"/>
  <c r="AP17" i="24"/>
  <c r="AT17" i="24"/>
  <c r="AA18" i="24"/>
  <c r="AU19" i="24"/>
  <c r="AL24" i="24"/>
  <c r="AK26" i="24"/>
  <c r="AC26" i="24"/>
  <c r="W26" i="24"/>
  <c r="AR26" i="24"/>
  <c r="AN26" i="24"/>
  <c r="AJ26" i="24"/>
  <c r="AA26" i="24"/>
  <c r="V26" i="24"/>
  <c r="AU26" i="24"/>
  <c r="AM26" i="24"/>
  <c r="AH26" i="24"/>
  <c r="Y26" i="24"/>
  <c r="R26" i="24"/>
  <c r="AP26" i="24"/>
  <c r="AU27" i="24"/>
  <c r="X28" i="24"/>
  <c r="AL32" i="24"/>
  <c r="AK34" i="24"/>
  <c r="AC34" i="24"/>
  <c r="W34" i="24"/>
  <c r="AR34" i="24"/>
  <c r="AN34" i="24"/>
  <c r="AJ34" i="24"/>
  <c r="AA34" i="24"/>
  <c r="V34" i="24"/>
  <c r="AU34" i="24"/>
  <c r="AM34" i="24"/>
  <c r="AH34" i="24"/>
  <c r="Y34" i="24"/>
  <c r="R34" i="24"/>
  <c r="AP34" i="24"/>
  <c r="AE45" i="24"/>
  <c r="AL47" i="24"/>
  <c r="AK49" i="24"/>
  <c r="AC49" i="24"/>
  <c r="W49" i="24"/>
  <c r="AR49" i="24"/>
  <c r="AN49" i="24"/>
  <c r="AJ49" i="24"/>
  <c r="AA49" i="24"/>
  <c r="V49" i="24"/>
  <c r="AU49" i="24"/>
  <c r="AM49" i="24"/>
  <c r="AH49" i="24"/>
  <c r="Y49" i="24"/>
  <c r="R49" i="24"/>
  <c r="AP49" i="24"/>
  <c r="AU50" i="24"/>
  <c r="X51" i="24"/>
  <c r="AE53" i="24"/>
  <c r="AL55" i="24"/>
  <c r="AK57" i="24"/>
  <c r="AC57" i="24"/>
  <c r="W57" i="24"/>
  <c r="AR57" i="24"/>
  <c r="AN57" i="24"/>
  <c r="AJ57" i="24"/>
  <c r="AA57" i="24"/>
  <c r="V57" i="24"/>
  <c r="AU57" i="24"/>
  <c r="AM57" i="24"/>
  <c r="AH57" i="24"/>
  <c r="Y57" i="24"/>
  <c r="R57" i="24"/>
  <c r="AP57" i="24"/>
  <c r="AU58" i="24"/>
  <c r="X59" i="24"/>
  <c r="AE61" i="24"/>
  <c r="AL63" i="24"/>
  <c r="AK65" i="24"/>
  <c r="AC65" i="24"/>
  <c r="W65" i="24"/>
  <c r="AR65" i="24"/>
  <c r="AN65" i="24"/>
  <c r="AJ65" i="24"/>
  <c r="AA65" i="24"/>
  <c r="V65" i="24"/>
  <c r="AU65" i="24"/>
  <c r="AM65" i="24"/>
  <c r="AH65" i="24"/>
  <c r="Y65" i="24"/>
  <c r="R65" i="24"/>
  <c r="AP65" i="24"/>
  <c r="AU66" i="24"/>
  <c r="X67" i="24"/>
  <c r="AE69" i="24"/>
  <c r="AK73" i="24"/>
  <c r="AC73" i="24"/>
  <c r="W73" i="24"/>
  <c r="AR73" i="24"/>
  <c r="AN73" i="24"/>
  <c r="AJ73" i="24"/>
  <c r="AA73" i="24"/>
  <c r="V73" i="24"/>
  <c r="AU73" i="24"/>
  <c r="AM73" i="24"/>
  <c r="AH73" i="24"/>
  <c r="Y73" i="24"/>
  <c r="R73" i="24"/>
  <c r="AP73" i="24"/>
  <c r="AU74" i="24"/>
  <c r="AU7" i="24"/>
  <c r="AM7" i="24"/>
  <c r="AH7" i="24"/>
  <c r="Y7" i="24"/>
  <c r="R7" i="24"/>
  <c r="AK7" i="24"/>
  <c r="AC7" i="24"/>
  <c r="W7" i="24"/>
  <c r="AE7" i="24"/>
  <c r="AP7" i="24"/>
  <c r="AT7" i="24"/>
  <c r="AU11" i="24"/>
  <c r="AM11" i="24"/>
  <c r="AH11" i="24"/>
  <c r="Y11" i="24"/>
  <c r="R11" i="24"/>
  <c r="AK11" i="24"/>
  <c r="AC11" i="24"/>
  <c r="W11" i="24"/>
  <c r="AE11" i="24"/>
  <c r="AP11" i="24"/>
  <c r="AT11" i="24"/>
  <c r="AU15" i="24"/>
  <c r="AM15" i="24"/>
  <c r="AH15" i="24"/>
  <c r="Y15" i="24"/>
  <c r="R15" i="24"/>
  <c r="AK15" i="24"/>
  <c r="AC15" i="24"/>
  <c r="W15" i="24"/>
  <c r="AE15" i="24"/>
  <c r="AP15" i="24"/>
  <c r="AT15" i="24"/>
  <c r="AK22" i="24"/>
  <c r="AC22" i="24"/>
  <c r="W22" i="24"/>
  <c r="AR22" i="24"/>
  <c r="AN22" i="24"/>
  <c r="AJ22" i="24"/>
  <c r="AA22" i="24"/>
  <c r="V22" i="24"/>
  <c r="AU22" i="24"/>
  <c r="AM22" i="24"/>
  <c r="AH22" i="24"/>
  <c r="Y22" i="24"/>
  <c r="R22" i="24"/>
  <c r="AP22" i="24"/>
  <c r="AK30" i="24"/>
  <c r="AC30" i="24"/>
  <c r="W30" i="24"/>
  <c r="AR30" i="24"/>
  <c r="AN30" i="24"/>
  <c r="AJ30" i="24"/>
  <c r="AA30" i="24"/>
  <c r="V30" i="24"/>
  <c r="AU30" i="24"/>
  <c r="AM30" i="24"/>
  <c r="AH30" i="24"/>
  <c r="Y30" i="24"/>
  <c r="R30" i="24"/>
  <c r="AP30" i="24"/>
  <c r="AK4" i="24"/>
  <c r="AC4" i="24"/>
  <c r="W4" i="24"/>
  <c r="AU4" i="24"/>
  <c r="AM4" i="24"/>
  <c r="AH4" i="24"/>
  <c r="Y4" i="24"/>
  <c r="R4" i="24"/>
  <c r="AE4" i="24"/>
  <c r="AP4" i="24"/>
  <c r="AT4" i="24"/>
  <c r="AK8" i="24"/>
  <c r="AC8" i="24"/>
  <c r="W8" i="24"/>
  <c r="AU8" i="24"/>
  <c r="AM8" i="24"/>
  <c r="AH8" i="24"/>
  <c r="Y8" i="24"/>
  <c r="R8" i="24"/>
  <c r="AE8" i="24"/>
  <c r="AP8" i="24"/>
  <c r="AT8" i="24"/>
  <c r="AK16" i="24"/>
  <c r="AC16" i="24"/>
  <c r="W16" i="24"/>
  <c r="AU16" i="24"/>
  <c r="AM16" i="24"/>
  <c r="AH16" i="24"/>
  <c r="Y16" i="24"/>
  <c r="R16" i="24"/>
  <c r="AE16" i="24"/>
  <c r="AP16" i="24"/>
  <c r="AT16" i="24"/>
  <c r="AK20" i="24"/>
  <c r="AC20" i="24"/>
  <c r="W20" i="24"/>
  <c r="AR20" i="24"/>
  <c r="AN20" i="24"/>
  <c r="AJ20" i="24"/>
  <c r="AA20" i="24"/>
  <c r="V20" i="24"/>
  <c r="AU20" i="24"/>
  <c r="AM20" i="24"/>
  <c r="AH20" i="24"/>
  <c r="Y20" i="24"/>
  <c r="R20" i="24"/>
  <c r="AP20" i="24"/>
  <c r="X22" i="24"/>
  <c r="X4" i="24"/>
  <c r="AL4" i="24"/>
  <c r="AR4" i="24"/>
  <c r="AK6" i="24"/>
  <c r="AC6" i="24"/>
  <c r="W6" i="24"/>
  <c r="AU6" i="24"/>
  <c r="AM6" i="24"/>
  <c r="AH6" i="24"/>
  <c r="Y6" i="24"/>
  <c r="R6" i="24"/>
  <c r="AE6" i="24"/>
  <c r="AP6" i="24"/>
  <c r="AT6" i="24"/>
  <c r="AA7" i="24"/>
  <c r="AN7" i="24"/>
  <c r="X8" i="24"/>
  <c r="AL8" i="24"/>
  <c r="AR8" i="24"/>
  <c r="AK10" i="24"/>
  <c r="AC10" i="24"/>
  <c r="W10" i="24"/>
  <c r="AU10" i="24"/>
  <c r="AM10" i="24"/>
  <c r="AH10" i="24"/>
  <c r="Y10" i="24"/>
  <c r="R10" i="24"/>
  <c r="AE10" i="24"/>
  <c r="AP10" i="24"/>
  <c r="AT10" i="24"/>
  <c r="AA11" i="24"/>
  <c r="AN11" i="24"/>
  <c r="X12" i="24"/>
  <c r="AL12" i="24"/>
  <c r="AR12" i="24"/>
  <c r="AK14" i="24"/>
  <c r="AC14" i="24"/>
  <c r="W14" i="24"/>
  <c r="AU14" i="24"/>
  <c r="AM14" i="24"/>
  <c r="AH14" i="24"/>
  <c r="Y14" i="24"/>
  <c r="R14" i="24"/>
  <c r="AE14" i="24"/>
  <c r="AP14" i="24"/>
  <c r="AT14" i="24"/>
  <c r="AA15" i="24"/>
  <c r="AN15" i="24"/>
  <c r="X16" i="24"/>
  <c r="AL16" i="24"/>
  <c r="AR16" i="24"/>
  <c r="AK18" i="24"/>
  <c r="AC18" i="24"/>
  <c r="W18" i="24"/>
  <c r="AR18" i="24"/>
  <c r="AN18" i="24"/>
  <c r="AU18" i="24"/>
  <c r="AM18" i="24"/>
  <c r="AH18" i="24"/>
  <c r="Y18" i="24"/>
  <c r="R18" i="24"/>
  <c r="AE18" i="24"/>
  <c r="AE20" i="24"/>
  <c r="AL22" i="24"/>
  <c r="AT22" i="24"/>
  <c r="AK24" i="24"/>
  <c r="AC24" i="24"/>
  <c r="W24" i="24"/>
  <c r="AR24" i="24"/>
  <c r="AN24" i="24"/>
  <c r="AJ24" i="24"/>
  <c r="AA24" i="24"/>
  <c r="V24" i="24"/>
  <c r="AU24" i="24"/>
  <c r="AM24" i="24"/>
  <c r="AH24" i="24"/>
  <c r="Y24" i="24"/>
  <c r="R24" i="24"/>
  <c r="AP24" i="24"/>
  <c r="AU25" i="24"/>
  <c r="AE28" i="24"/>
  <c r="AL30" i="24"/>
  <c r="AT30" i="24"/>
  <c r="AK32" i="24"/>
  <c r="AC32" i="24"/>
  <c r="W32" i="24"/>
  <c r="AR32" i="24"/>
  <c r="AN32" i="24"/>
  <c r="AJ32" i="24"/>
  <c r="AA32" i="24"/>
  <c r="V32" i="24"/>
  <c r="AU32" i="24"/>
  <c r="AM32" i="24"/>
  <c r="AH32" i="24"/>
  <c r="Y32" i="24"/>
  <c r="R32" i="24"/>
  <c r="AP32" i="24"/>
  <c r="AU33" i="24"/>
  <c r="AT37" i="24"/>
  <c r="AT41" i="24"/>
  <c r="AL45" i="24"/>
  <c r="AK47" i="24"/>
  <c r="AC47" i="24"/>
  <c r="W47" i="24"/>
  <c r="AR47" i="24"/>
  <c r="AN47" i="24"/>
  <c r="AJ47" i="24"/>
  <c r="AA47" i="24"/>
  <c r="V47" i="24"/>
  <c r="AU47" i="24"/>
  <c r="AM47" i="24"/>
  <c r="AH47" i="24"/>
  <c r="Y47" i="24"/>
  <c r="R47" i="24"/>
  <c r="AP47" i="24"/>
  <c r="AU48" i="24"/>
  <c r="AE51" i="24"/>
  <c r="AL53" i="24"/>
  <c r="AK55" i="24"/>
  <c r="AC55" i="24"/>
  <c r="W55" i="24"/>
  <c r="AR55" i="24"/>
  <c r="AN55" i="24"/>
  <c r="AJ55" i="24"/>
  <c r="AA55" i="24"/>
  <c r="V55" i="24"/>
  <c r="AU55" i="24"/>
  <c r="AM55" i="24"/>
  <c r="AH55" i="24"/>
  <c r="Y55" i="24"/>
  <c r="R55" i="24"/>
  <c r="AP55" i="24"/>
  <c r="AU56" i="24"/>
  <c r="AE59" i="24"/>
  <c r="AL61" i="24"/>
  <c r="AK63" i="24"/>
  <c r="AC63" i="24"/>
  <c r="W63" i="24"/>
  <c r="AR63" i="24"/>
  <c r="AN63" i="24"/>
  <c r="AJ63" i="24"/>
  <c r="AA63" i="24"/>
  <c r="V63" i="24"/>
  <c r="AU63" i="24"/>
  <c r="AM63" i="24"/>
  <c r="AH63" i="24"/>
  <c r="Y63" i="24"/>
  <c r="R63" i="24"/>
  <c r="AP63" i="24"/>
  <c r="AU64" i="24"/>
  <c r="AE67" i="24"/>
  <c r="AL69" i="24"/>
  <c r="AK71" i="24"/>
  <c r="AC71" i="24"/>
  <c r="W71" i="24"/>
  <c r="AR71" i="24"/>
  <c r="AN71" i="24"/>
  <c r="AJ71" i="24"/>
  <c r="AA71" i="24"/>
  <c r="V71" i="24"/>
  <c r="AU71" i="24"/>
  <c r="AM71" i="24"/>
  <c r="AH71" i="24"/>
  <c r="Y71" i="24"/>
  <c r="R71" i="24"/>
  <c r="AP71" i="24"/>
  <c r="AU72" i="24"/>
  <c r="X73" i="24"/>
  <c r="AK45" i="24"/>
  <c r="AC45" i="24"/>
  <c r="W45" i="24"/>
  <c r="AR45" i="24"/>
  <c r="AN45" i="24"/>
  <c r="AJ45" i="24"/>
  <c r="AA45" i="24"/>
  <c r="V45" i="24"/>
  <c r="AU45" i="24"/>
  <c r="AM45" i="24"/>
  <c r="AH45" i="24"/>
  <c r="Y45" i="24"/>
  <c r="R45" i="24"/>
  <c r="AP45" i="24"/>
  <c r="AL51" i="24"/>
  <c r="AT51" i="24"/>
  <c r="AK53" i="24"/>
  <c r="AC53" i="24"/>
  <c r="W53" i="24"/>
  <c r="AR53" i="24"/>
  <c r="AN53" i="24"/>
  <c r="AJ53" i="24"/>
  <c r="AA53" i="24"/>
  <c r="V53" i="24"/>
  <c r="AU53" i="24"/>
  <c r="AM53" i="24"/>
  <c r="AH53" i="24"/>
  <c r="Y53" i="24"/>
  <c r="R53" i="24"/>
  <c r="AP53" i="24"/>
  <c r="AL59" i="24"/>
  <c r="AT59" i="24"/>
  <c r="AK61" i="24"/>
  <c r="AC61" i="24"/>
  <c r="W61" i="24"/>
  <c r="AR61" i="24"/>
  <c r="AN61" i="24"/>
  <c r="AJ61" i="24"/>
  <c r="AA61" i="24"/>
  <c r="V61" i="24"/>
  <c r="AU61" i="24"/>
  <c r="AM61" i="24"/>
  <c r="AH61" i="24"/>
  <c r="Y61" i="24"/>
  <c r="R61" i="24"/>
  <c r="AP61" i="24"/>
  <c r="AK69" i="24"/>
  <c r="AC69" i="24"/>
  <c r="W69" i="24"/>
  <c r="AR69" i="24"/>
  <c r="AN69" i="24"/>
  <c r="AJ69" i="24"/>
  <c r="AA69" i="24"/>
  <c r="V69" i="24"/>
  <c r="AU69" i="24"/>
  <c r="AM69" i="24"/>
  <c r="AH69" i="24"/>
  <c r="Y69" i="24"/>
  <c r="R69" i="24"/>
  <c r="AP69" i="24"/>
  <c r="X75" i="24"/>
  <c r="AE75" i="24"/>
  <c r="AL75" i="24"/>
  <c r="AP75" i="24"/>
  <c r="AT75" i="24"/>
  <c r="X77" i="24"/>
  <c r="AE77" i="24"/>
  <c r="AL77" i="24"/>
  <c r="AP77" i="24"/>
  <c r="AT77" i="24"/>
  <c r="AR108" i="24"/>
  <c r="AN108" i="24"/>
  <c r="AJ108" i="24"/>
  <c r="AA108" i="24"/>
  <c r="V108" i="24"/>
  <c r="AT108" i="24"/>
  <c r="AH108" i="24"/>
  <c r="X108" i="24"/>
  <c r="AM108" i="24"/>
  <c r="AK114" i="24"/>
  <c r="AC114" i="24"/>
  <c r="W114" i="24"/>
  <c r="AR114" i="24"/>
  <c r="AM114" i="24"/>
  <c r="AE114" i="24"/>
  <c r="V114" i="24"/>
  <c r="AA114" i="24"/>
  <c r="AN114" i="24"/>
  <c r="AT114" i="24"/>
  <c r="AK124" i="24"/>
  <c r="AC124" i="24"/>
  <c r="W124" i="24"/>
  <c r="AN124" i="24"/>
  <c r="AH124" i="24"/>
  <c r="X124" i="24"/>
  <c r="AA124" i="24"/>
  <c r="AM124" i="24"/>
  <c r="AU133" i="24"/>
  <c r="AM133" i="24"/>
  <c r="AH133" i="24"/>
  <c r="Y133" i="24"/>
  <c r="R133" i="24"/>
  <c r="AL133" i="24"/>
  <c r="AC133" i="24"/>
  <c r="V133" i="24"/>
  <c r="AE133" i="24"/>
  <c r="W19" i="24"/>
  <c r="AC19" i="24"/>
  <c r="AK19" i="24"/>
  <c r="W21" i="24"/>
  <c r="AC21" i="24"/>
  <c r="AK21" i="24"/>
  <c r="W23" i="24"/>
  <c r="AC23" i="24"/>
  <c r="AK23" i="24"/>
  <c r="W25" i="24"/>
  <c r="AC25" i="24"/>
  <c r="AK25" i="24"/>
  <c r="W27" i="24"/>
  <c r="AC27" i="24"/>
  <c r="AK27" i="24"/>
  <c r="W29" i="24"/>
  <c r="AC29" i="24"/>
  <c r="AK29" i="24"/>
  <c r="W31" i="24"/>
  <c r="AC31" i="24"/>
  <c r="AK31" i="24"/>
  <c r="W33" i="24"/>
  <c r="AC33" i="24"/>
  <c r="AK33" i="24"/>
  <c r="W35" i="24"/>
  <c r="AC35" i="24"/>
  <c r="AL35" i="24"/>
  <c r="AP35" i="24"/>
  <c r="AT35" i="24"/>
  <c r="V36" i="24"/>
  <c r="AA36" i="24"/>
  <c r="AJ36" i="24"/>
  <c r="AN36" i="24"/>
  <c r="AR36" i="24"/>
  <c r="X37" i="24"/>
  <c r="AE37" i="24"/>
  <c r="AL37" i="24"/>
  <c r="AP37" i="24"/>
  <c r="V38" i="24"/>
  <c r="AA38" i="24"/>
  <c r="AJ38" i="24"/>
  <c r="AN38" i="24"/>
  <c r="AR38" i="24"/>
  <c r="X39" i="24"/>
  <c r="AE39" i="24"/>
  <c r="AL39" i="24"/>
  <c r="AP39" i="24"/>
  <c r="V40" i="24"/>
  <c r="AA40" i="24"/>
  <c r="AJ40" i="24"/>
  <c r="AN40" i="24"/>
  <c r="AR40" i="24"/>
  <c r="X41" i="24"/>
  <c r="AE41" i="24"/>
  <c r="AL41" i="24"/>
  <c r="AP41" i="24"/>
  <c r="V42" i="24"/>
  <c r="AA42" i="24"/>
  <c r="AJ42" i="24"/>
  <c r="AN42" i="24"/>
  <c r="AR42" i="24"/>
  <c r="X43" i="24"/>
  <c r="AE43" i="24"/>
  <c r="AM43" i="24"/>
  <c r="W44" i="24"/>
  <c r="AC44" i="24"/>
  <c r="AK44" i="24"/>
  <c r="W46" i="24"/>
  <c r="AC46" i="24"/>
  <c r="AK46" i="24"/>
  <c r="W48" i="24"/>
  <c r="AC48" i="24"/>
  <c r="AK48" i="24"/>
  <c r="W50" i="24"/>
  <c r="AC50" i="24"/>
  <c r="AK50" i="24"/>
  <c r="W52" i="24"/>
  <c r="AC52" i="24"/>
  <c r="AK52" i="24"/>
  <c r="W54" i="24"/>
  <c r="AC54" i="24"/>
  <c r="AK54" i="24"/>
  <c r="W56" i="24"/>
  <c r="AC56" i="24"/>
  <c r="AK56" i="24"/>
  <c r="W58" i="24"/>
  <c r="AC58" i="24"/>
  <c r="AK58" i="24"/>
  <c r="W60" i="24"/>
  <c r="AC60" i="24"/>
  <c r="AK60" i="24"/>
  <c r="AO60" i="24"/>
  <c r="W62" i="24"/>
  <c r="AC62" i="24"/>
  <c r="AK62" i="24"/>
  <c r="W64" i="24"/>
  <c r="AC64" i="24"/>
  <c r="AK64" i="24"/>
  <c r="W66" i="24"/>
  <c r="AC66" i="24"/>
  <c r="AK66" i="24"/>
  <c r="W68" i="24"/>
  <c r="AC68" i="24"/>
  <c r="AK68" i="24"/>
  <c r="W70" i="24"/>
  <c r="AC70" i="24"/>
  <c r="AK70" i="24"/>
  <c r="W72" i="24"/>
  <c r="AC72" i="24"/>
  <c r="AK72" i="24"/>
  <c r="W74" i="24"/>
  <c r="AC74" i="24"/>
  <c r="AK74" i="24"/>
  <c r="R75" i="24"/>
  <c r="Y75" i="24"/>
  <c r="AH75" i="24"/>
  <c r="AM75" i="24"/>
  <c r="AU75" i="24"/>
  <c r="W76" i="24"/>
  <c r="AC76" i="24"/>
  <c r="AK76" i="24"/>
  <c r="R77" i="24"/>
  <c r="Y77" i="24"/>
  <c r="AH77" i="24"/>
  <c r="AM77" i="24"/>
  <c r="AU77" i="24"/>
  <c r="W78" i="24"/>
  <c r="AC78" i="24"/>
  <c r="AK78" i="24"/>
  <c r="R79" i="24"/>
  <c r="Y79" i="24"/>
  <c r="AH79" i="24"/>
  <c r="AM79" i="24"/>
  <c r="AU79" i="24"/>
  <c r="W80" i="24"/>
  <c r="AC80" i="24"/>
  <c r="AK80" i="24"/>
  <c r="R81" i="24"/>
  <c r="Y81" i="24"/>
  <c r="AH81" i="24"/>
  <c r="AM81" i="24"/>
  <c r="AU81" i="24"/>
  <c r="W82" i="24"/>
  <c r="AC82" i="24"/>
  <c r="AT83" i="24"/>
  <c r="AR84" i="24"/>
  <c r="AN84" i="24"/>
  <c r="AJ84" i="24"/>
  <c r="AA84" i="24"/>
  <c r="V84" i="24"/>
  <c r="Y84" i="24"/>
  <c r="AK84" i="24"/>
  <c r="AP84" i="24"/>
  <c r="AU84" i="24"/>
  <c r="X86" i="24"/>
  <c r="AH86" i="24"/>
  <c r="W88" i="24"/>
  <c r="AE88" i="24"/>
  <c r="R90" i="24"/>
  <c r="AC90" i="24"/>
  <c r="AL90" i="24"/>
  <c r="AR92" i="24"/>
  <c r="AN92" i="24"/>
  <c r="AJ92" i="24"/>
  <c r="AA92" i="24"/>
  <c r="V92" i="24"/>
  <c r="AT92" i="24"/>
  <c r="AH92" i="24"/>
  <c r="X92" i="24"/>
  <c r="AC92" i="24"/>
  <c r="AM92" i="24"/>
  <c r="AU92" i="24"/>
  <c r="AR94" i="24"/>
  <c r="AN94" i="24"/>
  <c r="AJ94" i="24"/>
  <c r="AA94" i="24"/>
  <c r="V94" i="24"/>
  <c r="AM94" i="24"/>
  <c r="AE94" i="24"/>
  <c r="W94" i="24"/>
  <c r="AC94" i="24"/>
  <c r="AT94" i="24"/>
  <c r="X96" i="24"/>
  <c r="R100" i="24"/>
  <c r="AE100" i="24"/>
  <c r="AP100" i="24"/>
  <c r="AT101" i="24"/>
  <c r="R102" i="24"/>
  <c r="AH102" i="24"/>
  <c r="AP102" i="24"/>
  <c r="AU102" i="24"/>
  <c r="Y104" i="24"/>
  <c r="R108" i="24"/>
  <c r="AE108" i="24"/>
  <c r="AP108" i="24"/>
  <c r="AT109" i="24"/>
  <c r="R110" i="24"/>
  <c r="AH110" i="24"/>
  <c r="AP110" i="24"/>
  <c r="AU110" i="24"/>
  <c r="Y112" i="24"/>
  <c r="R114" i="24"/>
  <c r="AH114" i="24"/>
  <c r="AP114" i="24"/>
  <c r="AU114" i="24"/>
  <c r="V116" i="24"/>
  <c r="AJ116" i="24"/>
  <c r="AA117" i="24"/>
  <c r="AN117" i="24"/>
  <c r="AU119" i="24"/>
  <c r="AM119" i="24"/>
  <c r="AH119" i="24"/>
  <c r="Y119" i="24"/>
  <c r="R119" i="24"/>
  <c r="AR119" i="24"/>
  <c r="AN119" i="24"/>
  <c r="AE119" i="24"/>
  <c r="W119" i="24"/>
  <c r="AC119" i="24"/>
  <c r="AT119" i="24"/>
  <c r="Y120" i="24"/>
  <c r="AM120" i="24"/>
  <c r="V121" i="24"/>
  <c r="AE121" i="24"/>
  <c r="AP121" i="24"/>
  <c r="AT121" i="24"/>
  <c r="AK122" i="24"/>
  <c r="AC122" i="24"/>
  <c r="W122" i="24"/>
  <c r="AR122" i="24"/>
  <c r="AM122" i="24"/>
  <c r="AE122" i="24"/>
  <c r="V122" i="24"/>
  <c r="AA122" i="24"/>
  <c r="AN122" i="24"/>
  <c r="AT122" i="24"/>
  <c r="R124" i="24"/>
  <c r="AE124" i="24"/>
  <c r="AP124" i="24"/>
  <c r="AT124" i="24"/>
  <c r="X125" i="24"/>
  <c r="AA127" i="24"/>
  <c r="X128" i="24"/>
  <c r="AU129" i="24"/>
  <c r="AM129" i="24"/>
  <c r="AH129" i="24"/>
  <c r="Y129" i="24"/>
  <c r="R129" i="24"/>
  <c r="AO129" i="24"/>
  <c r="AJ129" i="24"/>
  <c r="X129" i="24"/>
  <c r="AC129" i="24"/>
  <c r="AN129" i="24"/>
  <c r="Y130" i="24"/>
  <c r="AK132" i="24"/>
  <c r="AC132" i="24"/>
  <c r="W132" i="24"/>
  <c r="AN132" i="24"/>
  <c r="AH132" i="24"/>
  <c r="X132" i="24"/>
  <c r="AA132" i="24"/>
  <c r="AM132" i="24"/>
  <c r="W133" i="24"/>
  <c r="AJ133" i="24"/>
  <c r="AP133" i="24"/>
  <c r="AT133" i="24"/>
  <c r="X135" i="24"/>
  <c r="V136" i="24"/>
  <c r="AH136" i="24"/>
  <c r="AP136" i="24"/>
  <c r="AT136" i="24"/>
  <c r="AA137" i="24"/>
  <c r="AL137" i="24"/>
  <c r="X138" i="24"/>
  <c r="Y140" i="24"/>
  <c r="AL140" i="24"/>
  <c r="AU141" i="24"/>
  <c r="AM141" i="24"/>
  <c r="AH141" i="24"/>
  <c r="Y141" i="24"/>
  <c r="R141" i="24"/>
  <c r="AL141" i="24"/>
  <c r="AC141" i="24"/>
  <c r="V141" i="24"/>
  <c r="AE141" i="24"/>
  <c r="V143" i="24"/>
  <c r="AJ143" i="24"/>
  <c r="Y144" i="24"/>
  <c r="X149" i="24"/>
  <c r="AT149" i="24"/>
  <c r="Y152" i="24"/>
  <c r="X157" i="24"/>
  <c r="AT157" i="24"/>
  <c r="Y160" i="24"/>
  <c r="X165" i="24"/>
  <c r="AO165" i="24"/>
  <c r="AT165" i="24"/>
  <c r="Y168" i="24"/>
  <c r="X173" i="24"/>
  <c r="AJ178" i="24"/>
  <c r="AU183" i="24"/>
  <c r="AM183" i="24"/>
  <c r="AH183" i="24"/>
  <c r="Y183" i="24"/>
  <c r="R183" i="24"/>
  <c r="AL183" i="24"/>
  <c r="AC183" i="24"/>
  <c r="V183" i="24"/>
  <c r="AJ183" i="24"/>
  <c r="X183" i="24"/>
  <c r="AR183" i="24"/>
  <c r="AN183" i="24"/>
  <c r="AE183" i="24"/>
  <c r="W183" i="24"/>
  <c r="AA191" i="24"/>
  <c r="X19" i="24"/>
  <c r="AE19" i="24"/>
  <c r="AL19" i="24"/>
  <c r="AP19" i="24"/>
  <c r="AT19" i="24"/>
  <c r="X25" i="24"/>
  <c r="AE25" i="24"/>
  <c r="AL25" i="24"/>
  <c r="AP25" i="24"/>
  <c r="AT25" i="24"/>
  <c r="X27" i="24"/>
  <c r="AE27" i="24"/>
  <c r="AL27" i="24"/>
  <c r="AP27" i="24"/>
  <c r="AT27" i="24"/>
  <c r="X31" i="24"/>
  <c r="AE31" i="24"/>
  <c r="AL31" i="24"/>
  <c r="AP31" i="24"/>
  <c r="AT31" i="24"/>
  <c r="X44" i="24"/>
  <c r="AE44" i="24"/>
  <c r="AL44" i="24"/>
  <c r="AP44" i="24"/>
  <c r="AT44" i="24"/>
  <c r="X46" i="24"/>
  <c r="AE46" i="24"/>
  <c r="AL46" i="24"/>
  <c r="AP46" i="24"/>
  <c r="AT46" i="24"/>
  <c r="X48" i="24"/>
  <c r="AE48" i="24"/>
  <c r="AL48" i="24"/>
  <c r="AP48" i="24"/>
  <c r="AT48" i="24"/>
  <c r="X50" i="24"/>
  <c r="AE50" i="24"/>
  <c r="AL50" i="24"/>
  <c r="AP50" i="24"/>
  <c r="AT50" i="24"/>
  <c r="X52" i="24"/>
  <c r="AE52" i="24"/>
  <c r="AL52" i="24"/>
  <c r="AP52" i="24"/>
  <c r="AT52" i="24"/>
  <c r="X54" i="24"/>
  <c r="AE54" i="24"/>
  <c r="AL54" i="24"/>
  <c r="AP54" i="24"/>
  <c r="AT54" i="24"/>
  <c r="X56" i="24"/>
  <c r="AE56" i="24"/>
  <c r="AL56" i="24"/>
  <c r="AP56" i="24"/>
  <c r="AT56" i="24"/>
  <c r="X58" i="24"/>
  <c r="AE58" i="24"/>
  <c r="AL58" i="24"/>
  <c r="AP58" i="24"/>
  <c r="AT58" i="24"/>
  <c r="X60" i="24"/>
  <c r="AE60" i="24"/>
  <c r="AL60" i="24"/>
  <c r="AP60" i="24"/>
  <c r="AT60" i="24"/>
  <c r="X62" i="24"/>
  <c r="AE62" i="24"/>
  <c r="AL62" i="24"/>
  <c r="AP62" i="24"/>
  <c r="AT62" i="24"/>
  <c r="X64" i="24"/>
  <c r="AE64" i="24"/>
  <c r="AL64" i="24"/>
  <c r="AP64" i="24"/>
  <c r="AT64" i="24"/>
  <c r="X66" i="24"/>
  <c r="AE66" i="24"/>
  <c r="AL66" i="24"/>
  <c r="AP66" i="24"/>
  <c r="AT66" i="24"/>
  <c r="X68" i="24"/>
  <c r="AE68" i="24"/>
  <c r="AL68" i="24"/>
  <c r="AP68" i="24"/>
  <c r="AT68" i="24"/>
  <c r="X70" i="24"/>
  <c r="AE70" i="24"/>
  <c r="AL70" i="24"/>
  <c r="AP70" i="24"/>
  <c r="AT70" i="24"/>
  <c r="X72" i="24"/>
  <c r="AE72" i="24"/>
  <c r="AL72" i="24"/>
  <c r="AP72" i="24"/>
  <c r="AT72" i="24"/>
  <c r="X74" i="24"/>
  <c r="AE74" i="24"/>
  <c r="AL74" i="24"/>
  <c r="AP74" i="24"/>
  <c r="AT74" i="24"/>
  <c r="V75" i="24"/>
  <c r="AA75" i="24"/>
  <c r="AJ75" i="24"/>
  <c r="AN75" i="24"/>
  <c r="AR75" i="24"/>
  <c r="X76" i="24"/>
  <c r="AE76" i="24"/>
  <c r="AL76" i="24"/>
  <c r="AP76" i="24"/>
  <c r="AT76" i="24"/>
  <c r="V77" i="24"/>
  <c r="AA77" i="24"/>
  <c r="AJ77" i="24"/>
  <c r="AN77" i="24"/>
  <c r="AR77" i="24"/>
  <c r="X78" i="24"/>
  <c r="AE78" i="24"/>
  <c r="AL78" i="24"/>
  <c r="AP78" i="24"/>
  <c r="AT78" i="24"/>
  <c r="V79" i="24"/>
  <c r="AA79" i="24"/>
  <c r="AJ79" i="24"/>
  <c r="AN79" i="24"/>
  <c r="AR79" i="24"/>
  <c r="X80" i="24"/>
  <c r="AE80" i="24"/>
  <c r="AL80" i="24"/>
  <c r="AP80" i="24"/>
  <c r="AT80" i="24"/>
  <c r="V81" i="24"/>
  <c r="AA81" i="24"/>
  <c r="AJ81" i="24"/>
  <c r="AN81" i="24"/>
  <c r="AR81" i="24"/>
  <c r="AR82" i="24"/>
  <c r="AN82" i="24"/>
  <c r="AJ82" i="24"/>
  <c r="X82" i="24"/>
  <c r="AE82" i="24"/>
  <c r="AM82" i="24"/>
  <c r="AR86" i="24"/>
  <c r="AN86" i="24"/>
  <c r="AJ86" i="24"/>
  <c r="AA86" i="24"/>
  <c r="V86" i="24"/>
  <c r="Y86" i="24"/>
  <c r="AK86" i="24"/>
  <c r="AP86" i="24"/>
  <c r="AU86" i="24"/>
  <c r="W90" i="24"/>
  <c r="AE90" i="24"/>
  <c r="AM90" i="24"/>
  <c r="W100" i="24"/>
  <c r="AK100" i="24"/>
  <c r="X102" i="24"/>
  <c r="AK102" i="24"/>
  <c r="W108" i="24"/>
  <c r="AK108" i="24"/>
  <c r="X110" i="24"/>
  <c r="AK110" i="24"/>
  <c r="AR112" i="24"/>
  <c r="AN112" i="24"/>
  <c r="AJ112" i="24"/>
  <c r="AA112" i="24"/>
  <c r="V112" i="24"/>
  <c r="AL112" i="24"/>
  <c r="AC112" i="24"/>
  <c r="R112" i="24"/>
  <c r="AE112" i="24"/>
  <c r="AT112" i="24"/>
  <c r="X114" i="24"/>
  <c r="AJ114" i="24"/>
  <c r="AU117" i="24"/>
  <c r="AM117" i="24"/>
  <c r="AH117" i="24"/>
  <c r="Y117" i="24"/>
  <c r="R117" i="24"/>
  <c r="AL117" i="24"/>
  <c r="AC117" i="24"/>
  <c r="V117" i="24"/>
  <c r="AE117" i="24"/>
  <c r="AO117" i="24"/>
  <c r="AK120" i="24"/>
  <c r="AC120" i="24"/>
  <c r="W120" i="24"/>
  <c r="AU120" i="24"/>
  <c r="AL120" i="24"/>
  <c r="AA120" i="24"/>
  <c r="R120" i="24"/>
  <c r="AE120" i="24"/>
  <c r="AN120" i="24"/>
  <c r="W121" i="24"/>
  <c r="AK121" i="24"/>
  <c r="V124" i="24"/>
  <c r="AJ124" i="24"/>
  <c r="AU124" i="24"/>
  <c r="AU127" i="24"/>
  <c r="AM127" i="24"/>
  <c r="AH127" i="24"/>
  <c r="Y127" i="24"/>
  <c r="R127" i="24"/>
  <c r="AR127" i="24"/>
  <c r="AN127" i="24"/>
  <c r="AE127" i="24"/>
  <c r="W127" i="24"/>
  <c r="AC127" i="24"/>
  <c r="AO127" i="24"/>
  <c r="AT127" i="24"/>
  <c r="AO130" i="24"/>
  <c r="AK130" i="24"/>
  <c r="AC130" i="24"/>
  <c r="W130" i="24"/>
  <c r="AR130" i="24"/>
  <c r="AM130" i="24"/>
  <c r="AE130" i="24"/>
  <c r="V130" i="24"/>
  <c r="AA130" i="24"/>
  <c r="AN130" i="24"/>
  <c r="AT130" i="24"/>
  <c r="X133" i="24"/>
  <c r="AK133" i="24"/>
  <c r="X136" i="24"/>
  <c r="AJ136" i="24"/>
  <c r="AU137" i="24"/>
  <c r="AM137" i="24"/>
  <c r="AH137" i="24"/>
  <c r="Y137" i="24"/>
  <c r="R137" i="24"/>
  <c r="AJ137" i="24"/>
  <c r="X137" i="24"/>
  <c r="AC137" i="24"/>
  <c r="AN137" i="24"/>
  <c r="AK140" i="24"/>
  <c r="AC140" i="24"/>
  <c r="W140" i="24"/>
  <c r="AN140" i="24"/>
  <c r="AH140" i="24"/>
  <c r="X140" i="24"/>
  <c r="AA140" i="24"/>
  <c r="AM140" i="24"/>
  <c r="X143" i="24"/>
  <c r="AK143" i="24"/>
  <c r="AK146" i="24"/>
  <c r="AC146" i="24"/>
  <c r="W146" i="24"/>
  <c r="AN146" i="24"/>
  <c r="AH146" i="24"/>
  <c r="X146" i="24"/>
  <c r="AR146" i="24"/>
  <c r="AM146" i="24"/>
  <c r="AE146" i="24"/>
  <c r="V146" i="24"/>
  <c r="AJ146" i="24"/>
  <c r="AA149" i="24"/>
  <c r="AP149" i="24"/>
  <c r="AU151" i="24"/>
  <c r="AM151" i="24"/>
  <c r="AH151" i="24"/>
  <c r="Y151" i="24"/>
  <c r="R151" i="24"/>
  <c r="AJ151" i="24"/>
  <c r="X151" i="24"/>
  <c r="AR151" i="24"/>
  <c r="AN151" i="24"/>
  <c r="AE151" i="24"/>
  <c r="W151" i="24"/>
  <c r="AK151" i="24"/>
  <c r="AK154" i="24"/>
  <c r="AC154" i="24"/>
  <c r="W154" i="24"/>
  <c r="AN154" i="24"/>
  <c r="AH154" i="24"/>
  <c r="X154" i="24"/>
  <c r="AR154" i="24"/>
  <c r="AM154" i="24"/>
  <c r="AE154" i="24"/>
  <c r="V154" i="24"/>
  <c r="AJ154" i="24"/>
  <c r="AA157" i="24"/>
  <c r="AP157" i="24"/>
  <c r="AU159" i="24"/>
  <c r="AM159" i="24"/>
  <c r="AH159" i="24"/>
  <c r="Y159" i="24"/>
  <c r="R159" i="24"/>
  <c r="AJ159" i="24"/>
  <c r="X159" i="24"/>
  <c r="AR159" i="24"/>
  <c r="AN159" i="24"/>
  <c r="AE159" i="24"/>
  <c r="W159" i="24"/>
  <c r="AK159" i="24"/>
  <c r="AK162" i="24"/>
  <c r="AC162" i="24"/>
  <c r="W162" i="24"/>
  <c r="AN162" i="24"/>
  <c r="AH162" i="24"/>
  <c r="X162" i="24"/>
  <c r="AR162" i="24"/>
  <c r="AM162" i="24"/>
  <c r="AE162" i="24"/>
  <c r="V162" i="24"/>
  <c r="AJ162" i="24"/>
  <c r="AA165" i="24"/>
  <c r="AP165" i="24"/>
  <c r="AU167" i="24"/>
  <c r="AM167" i="24"/>
  <c r="AH167" i="24"/>
  <c r="Y167" i="24"/>
  <c r="R167" i="24"/>
  <c r="AJ167" i="24"/>
  <c r="X167" i="24"/>
  <c r="AR167" i="24"/>
  <c r="AN167" i="24"/>
  <c r="AE167" i="24"/>
  <c r="W167" i="24"/>
  <c r="AK167" i="24"/>
  <c r="AK170" i="24"/>
  <c r="AC170" i="24"/>
  <c r="W170" i="24"/>
  <c r="AN170" i="24"/>
  <c r="AH170" i="24"/>
  <c r="X170" i="24"/>
  <c r="AR170" i="24"/>
  <c r="AM170" i="24"/>
  <c r="AE170" i="24"/>
  <c r="V170" i="24"/>
  <c r="AJ170" i="24"/>
  <c r="AU175" i="24"/>
  <c r="AM175" i="24"/>
  <c r="AH175" i="24"/>
  <c r="Y175" i="24"/>
  <c r="R175" i="24"/>
  <c r="AL175" i="24"/>
  <c r="AC175" i="24"/>
  <c r="V175" i="24"/>
  <c r="AJ175" i="24"/>
  <c r="X175" i="24"/>
  <c r="AR175" i="24"/>
  <c r="AN175" i="24"/>
  <c r="AE175" i="24"/>
  <c r="W175" i="24"/>
  <c r="AK186" i="24"/>
  <c r="AC186" i="24"/>
  <c r="W186" i="24"/>
  <c r="AU186" i="24"/>
  <c r="AL186" i="24"/>
  <c r="AA186" i="24"/>
  <c r="R186" i="24"/>
  <c r="AN186" i="24"/>
  <c r="AH186" i="24"/>
  <c r="X186" i="24"/>
  <c r="AR186" i="24"/>
  <c r="AM186" i="24"/>
  <c r="AE186" i="24"/>
  <c r="V186" i="24"/>
  <c r="AK191" i="24"/>
  <c r="AT191" i="24"/>
  <c r="X21" i="24"/>
  <c r="AE21" i="24"/>
  <c r="AL21" i="24"/>
  <c r="AP21" i="24"/>
  <c r="AT21" i="24"/>
  <c r="X23" i="24"/>
  <c r="AE23" i="24"/>
  <c r="AL23" i="24"/>
  <c r="AP23" i="24"/>
  <c r="AT23" i="24"/>
  <c r="X29" i="24"/>
  <c r="AE29" i="24"/>
  <c r="AL29" i="24"/>
  <c r="AP29" i="24"/>
  <c r="AT29" i="24"/>
  <c r="X33" i="24"/>
  <c r="AE33" i="24"/>
  <c r="AL33" i="24"/>
  <c r="AP33" i="24"/>
  <c r="AT33" i="24"/>
  <c r="X35" i="24"/>
  <c r="AE35" i="24"/>
  <c r="AM35" i="24"/>
  <c r="AU35" i="24"/>
  <c r="AT93" i="24"/>
  <c r="AR104" i="24"/>
  <c r="AN104" i="24"/>
  <c r="AJ104" i="24"/>
  <c r="AA104" i="24"/>
  <c r="V104" i="24"/>
  <c r="AL104" i="24"/>
  <c r="AC104" i="24"/>
  <c r="R104" i="24"/>
  <c r="AE104" i="24"/>
  <c r="AO104" i="24"/>
  <c r="AT104" i="24"/>
  <c r="R19" i="24"/>
  <c r="Y19" i="24"/>
  <c r="AH19" i="24"/>
  <c r="AM19" i="24"/>
  <c r="R21" i="24"/>
  <c r="Y21" i="24"/>
  <c r="AH21" i="24"/>
  <c r="AM21" i="24"/>
  <c r="R23" i="24"/>
  <c r="Y23" i="24"/>
  <c r="AH23" i="24"/>
  <c r="AM23" i="24"/>
  <c r="R25" i="24"/>
  <c r="Y25" i="24"/>
  <c r="AH25" i="24"/>
  <c r="AM25" i="24"/>
  <c r="R27" i="24"/>
  <c r="Y27" i="24"/>
  <c r="AH27" i="24"/>
  <c r="AM27" i="24"/>
  <c r="R29" i="24"/>
  <c r="Y29" i="24"/>
  <c r="AH29" i="24"/>
  <c r="AM29" i="24"/>
  <c r="R31" i="24"/>
  <c r="Y31" i="24"/>
  <c r="AH31" i="24"/>
  <c r="AM31" i="24"/>
  <c r="R33" i="24"/>
  <c r="Y33" i="24"/>
  <c r="AH33" i="24"/>
  <c r="AM33" i="24"/>
  <c r="R35" i="24"/>
  <c r="Y35" i="24"/>
  <c r="AH35" i="24"/>
  <c r="AN35" i="24"/>
  <c r="X36" i="24"/>
  <c r="AE36" i="24"/>
  <c r="AL36" i="24"/>
  <c r="AP36" i="24"/>
  <c r="X38" i="24"/>
  <c r="AE38" i="24"/>
  <c r="AL38" i="24"/>
  <c r="AP38" i="24"/>
  <c r="X40" i="24"/>
  <c r="AE40" i="24"/>
  <c r="AL40" i="24"/>
  <c r="AP40" i="24"/>
  <c r="X42" i="24"/>
  <c r="AE42" i="24"/>
  <c r="AL42" i="24"/>
  <c r="AP42" i="24"/>
  <c r="R44" i="24"/>
  <c r="Y44" i="24"/>
  <c r="AH44" i="24"/>
  <c r="AM44" i="24"/>
  <c r="R46" i="24"/>
  <c r="Y46" i="24"/>
  <c r="AH46" i="24"/>
  <c r="AM46" i="24"/>
  <c r="R48" i="24"/>
  <c r="Y48" i="24"/>
  <c r="AH48" i="24"/>
  <c r="AM48" i="24"/>
  <c r="R50" i="24"/>
  <c r="Y50" i="24"/>
  <c r="AH50" i="24"/>
  <c r="AM50" i="24"/>
  <c r="R52" i="24"/>
  <c r="Y52" i="24"/>
  <c r="AH52" i="24"/>
  <c r="AM52" i="24"/>
  <c r="R54" i="24"/>
  <c r="Y54" i="24"/>
  <c r="AH54" i="24"/>
  <c r="AM54" i="24"/>
  <c r="R56" i="24"/>
  <c r="Y56" i="24"/>
  <c r="AH56" i="24"/>
  <c r="AM56" i="24"/>
  <c r="R58" i="24"/>
  <c r="Y58" i="24"/>
  <c r="AH58" i="24"/>
  <c r="AM58" i="24"/>
  <c r="R60" i="24"/>
  <c r="Y60" i="24"/>
  <c r="AH60" i="24"/>
  <c r="AM60" i="24"/>
  <c r="R62" i="24"/>
  <c r="Y62" i="24"/>
  <c r="AH62" i="24"/>
  <c r="AM62" i="24"/>
  <c r="R64" i="24"/>
  <c r="Y64" i="24"/>
  <c r="AH64" i="24"/>
  <c r="AM64" i="24"/>
  <c r="R66" i="24"/>
  <c r="Y66" i="24"/>
  <c r="AH66" i="24"/>
  <c r="AM66" i="24"/>
  <c r="R68" i="24"/>
  <c r="Y68" i="24"/>
  <c r="AH68" i="24"/>
  <c r="AM68" i="24"/>
  <c r="R70" i="24"/>
  <c r="Y70" i="24"/>
  <c r="AH70" i="24"/>
  <c r="AM70" i="24"/>
  <c r="R72" i="24"/>
  <c r="Y72" i="24"/>
  <c r="AH72" i="24"/>
  <c r="AM72" i="24"/>
  <c r="R74" i="24"/>
  <c r="Y74" i="24"/>
  <c r="AH74" i="24"/>
  <c r="AM74" i="24"/>
  <c r="W75" i="24"/>
  <c r="AC75" i="24"/>
  <c r="AK75" i="24"/>
  <c r="R76" i="24"/>
  <c r="Y76" i="24"/>
  <c r="AH76" i="24"/>
  <c r="AM76" i="24"/>
  <c r="W77" i="24"/>
  <c r="AO77" i="24" s="1"/>
  <c r="AC77" i="24"/>
  <c r="AK77" i="24"/>
  <c r="R78" i="24"/>
  <c r="Y78" i="24"/>
  <c r="AH78" i="24"/>
  <c r="AM78" i="24"/>
  <c r="W79" i="24"/>
  <c r="AC79" i="24"/>
  <c r="AK79" i="24"/>
  <c r="R80" i="24"/>
  <c r="Y80" i="24"/>
  <c r="AH80" i="24"/>
  <c r="AM80" i="24"/>
  <c r="W81" i="24"/>
  <c r="AC81" i="24"/>
  <c r="AK81" i="24"/>
  <c r="R82" i="24"/>
  <c r="Y82" i="24"/>
  <c r="AH82" i="24"/>
  <c r="AT82" i="24"/>
  <c r="R86" i="24"/>
  <c r="AC86" i="24"/>
  <c r="AL86" i="24"/>
  <c r="AT87" i="24"/>
  <c r="AR88" i="24"/>
  <c r="AN88" i="24"/>
  <c r="AJ88" i="24"/>
  <c r="AA88" i="24"/>
  <c r="V88" i="24"/>
  <c r="Y88" i="24"/>
  <c r="AK88" i="24"/>
  <c r="AP88" i="24"/>
  <c r="AU88" i="24"/>
  <c r="X90" i="24"/>
  <c r="AH90" i="24"/>
  <c r="AT95" i="24"/>
  <c r="AR96" i="24"/>
  <c r="AN96" i="24"/>
  <c r="AJ96" i="24"/>
  <c r="AA96" i="24"/>
  <c r="V96" i="24"/>
  <c r="AL96" i="24"/>
  <c r="AC96" i="24"/>
  <c r="R96" i="24"/>
  <c r="AE96" i="24"/>
  <c r="AT96" i="24"/>
  <c r="Y100" i="24"/>
  <c r="Y102" i="24"/>
  <c r="W104" i="24"/>
  <c r="AH104" i="24"/>
  <c r="AP104" i="24"/>
  <c r="AU104" i="24"/>
  <c r="Y108" i="24"/>
  <c r="AL108" i="24"/>
  <c r="Y110" i="24"/>
  <c r="W112" i="24"/>
  <c r="AO112" i="24" s="1"/>
  <c r="AH112" i="24"/>
  <c r="AP112" i="24"/>
  <c r="AU112" i="24"/>
  <c r="N425" i="24"/>
  <c r="N437" i="24" s="1"/>
  <c r="P114" i="24"/>
  <c r="Y114" i="24"/>
  <c r="AL114" i="24"/>
  <c r="AO116" i="24"/>
  <c r="AK116" i="24"/>
  <c r="AC116" i="24"/>
  <c r="W116" i="24"/>
  <c r="AN116" i="24"/>
  <c r="AH116" i="24"/>
  <c r="X116" i="24"/>
  <c r="AA116" i="24"/>
  <c r="AM116" i="24"/>
  <c r="W117" i="24"/>
  <c r="AJ117" i="24"/>
  <c r="AP117" i="24"/>
  <c r="AT117" i="24"/>
  <c r="V120" i="24"/>
  <c r="AH120" i="24"/>
  <c r="AP120" i="24"/>
  <c r="AT120" i="24"/>
  <c r="AA121" i="24"/>
  <c r="AL121" i="24"/>
  <c r="Y124" i="24"/>
  <c r="AL124" i="24"/>
  <c r="AR124" i="24"/>
  <c r="AU125" i="24"/>
  <c r="AM125" i="24"/>
  <c r="AH125" i="24"/>
  <c r="Y125" i="24"/>
  <c r="R125" i="24"/>
  <c r="AL125" i="24"/>
  <c r="AC125" i="24"/>
  <c r="V125" i="24"/>
  <c r="AE125" i="24"/>
  <c r="AO125" i="24"/>
  <c r="V127" i="24"/>
  <c r="AJ127" i="24"/>
  <c r="AP127" i="24"/>
  <c r="AO128" i="24"/>
  <c r="AK128" i="24"/>
  <c r="AC128" i="24"/>
  <c r="W128" i="24"/>
  <c r="AU128" i="24"/>
  <c r="AL128" i="24"/>
  <c r="AA128" i="24"/>
  <c r="R128" i="24"/>
  <c r="AE128" i="24"/>
  <c r="AN128" i="24"/>
  <c r="R130" i="24"/>
  <c r="AH130" i="24"/>
  <c r="AP130" i="24"/>
  <c r="AU130" i="24"/>
  <c r="AA133" i="24"/>
  <c r="AN133" i="24"/>
  <c r="AR133" i="24"/>
  <c r="AU135" i="24"/>
  <c r="AM135" i="24"/>
  <c r="AH135" i="24"/>
  <c r="Y135" i="24"/>
  <c r="R135" i="24"/>
  <c r="AR135" i="24"/>
  <c r="AN135" i="24"/>
  <c r="AE135" i="24"/>
  <c r="W135" i="24"/>
  <c r="AC135" i="24"/>
  <c r="AT135" i="24"/>
  <c r="Y136" i="24"/>
  <c r="AM136" i="24"/>
  <c r="V137" i="24"/>
  <c r="AE137" i="24"/>
  <c r="AP137" i="24"/>
  <c r="AT137" i="24"/>
  <c r="AK138" i="24"/>
  <c r="AC138" i="24"/>
  <c r="W138" i="24"/>
  <c r="AR138" i="24"/>
  <c r="AM138" i="24"/>
  <c r="AE138" i="24"/>
  <c r="V138" i="24"/>
  <c r="AA138" i="24"/>
  <c r="AN138" i="24"/>
  <c r="AT138" i="24"/>
  <c r="R140" i="24"/>
  <c r="AE140" i="24"/>
  <c r="AP140" i="24"/>
  <c r="AT140" i="24"/>
  <c r="AA143" i="24"/>
  <c r="AL143" i="24"/>
  <c r="AK144" i="24"/>
  <c r="AC144" i="24"/>
  <c r="W144" i="24"/>
  <c r="AR144" i="24"/>
  <c r="AM144" i="24"/>
  <c r="AE144" i="24"/>
  <c r="V144" i="24"/>
  <c r="AU144" i="24"/>
  <c r="AL144" i="24"/>
  <c r="AA144" i="24"/>
  <c r="R144" i="24"/>
  <c r="AJ144" i="24"/>
  <c r="R146" i="24"/>
  <c r="AL146" i="24"/>
  <c r="AT146" i="24"/>
  <c r="V151" i="24"/>
  <c r="AL151" i="24"/>
  <c r="AT151" i="24"/>
  <c r="AK152" i="24"/>
  <c r="AC152" i="24"/>
  <c r="W152" i="24"/>
  <c r="AR152" i="24"/>
  <c r="AM152" i="24"/>
  <c r="AE152" i="24"/>
  <c r="V152" i="24"/>
  <c r="AU152" i="24"/>
  <c r="AL152" i="24"/>
  <c r="AA152" i="24"/>
  <c r="R152" i="24"/>
  <c r="AJ152" i="24"/>
  <c r="R154" i="24"/>
  <c r="AL154" i="24"/>
  <c r="AT154" i="24"/>
  <c r="V159" i="24"/>
  <c r="AL159" i="24"/>
  <c r="AT159" i="24"/>
  <c r="AK160" i="24"/>
  <c r="AC160" i="24"/>
  <c r="W160" i="24"/>
  <c r="AR160" i="24"/>
  <c r="AM160" i="24"/>
  <c r="AE160" i="24"/>
  <c r="V160" i="24"/>
  <c r="AU160" i="24"/>
  <c r="AL160" i="24"/>
  <c r="AA160" i="24"/>
  <c r="R160" i="24"/>
  <c r="AJ160" i="24"/>
  <c r="R162" i="24"/>
  <c r="AL162" i="24"/>
  <c r="AT162" i="24"/>
  <c r="V167" i="24"/>
  <c r="AL167" i="24"/>
  <c r="AT167" i="24"/>
  <c r="AK168" i="24"/>
  <c r="AC168" i="24"/>
  <c r="W168" i="24"/>
  <c r="AR168" i="24"/>
  <c r="AM168" i="24"/>
  <c r="AE168" i="24"/>
  <c r="V168" i="24"/>
  <c r="AU168" i="24"/>
  <c r="AL168" i="24"/>
  <c r="AA168" i="24"/>
  <c r="R168" i="24"/>
  <c r="AJ168" i="24"/>
  <c r="R170" i="24"/>
  <c r="AL170" i="24"/>
  <c r="AT170" i="24"/>
  <c r="AA175" i="24"/>
  <c r="AO175" i="24" s="1"/>
  <c r="AK178" i="24"/>
  <c r="AC178" i="24"/>
  <c r="W178" i="24"/>
  <c r="AU178" i="24"/>
  <c r="AL178" i="24"/>
  <c r="AA178" i="24"/>
  <c r="R178" i="24"/>
  <c r="AN178" i="24"/>
  <c r="AH178" i="24"/>
  <c r="X178" i="24"/>
  <c r="AR178" i="24"/>
  <c r="AM178" i="24"/>
  <c r="AE178" i="24"/>
  <c r="V178" i="24"/>
  <c r="Y186" i="24"/>
  <c r="X79" i="24"/>
  <c r="AE79" i="24"/>
  <c r="AL79" i="24"/>
  <c r="AP79" i="24"/>
  <c r="X81" i="24"/>
  <c r="AE81" i="24"/>
  <c r="AL81" i="24"/>
  <c r="AP81" i="24"/>
  <c r="AR90" i="24"/>
  <c r="AN90" i="24"/>
  <c r="AJ90" i="24"/>
  <c r="AA90" i="24"/>
  <c r="V90" i="24"/>
  <c r="Y90" i="24"/>
  <c r="AK90" i="24"/>
  <c r="AP90" i="24"/>
  <c r="AU90" i="24"/>
  <c r="AR100" i="24"/>
  <c r="AN100" i="24"/>
  <c r="AJ100" i="24"/>
  <c r="AA100" i="24"/>
  <c r="V100" i="24"/>
  <c r="AT100" i="24"/>
  <c r="AH100" i="24"/>
  <c r="X100" i="24"/>
  <c r="AC100" i="24"/>
  <c r="AM100" i="24"/>
  <c r="AU100" i="24"/>
  <c r="AR102" i="24"/>
  <c r="AN102" i="24"/>
  <c r="AJ102" i="24"/>
  <c r="AA102" i="24"/>
  <c r="V102" i="24"/>
  <c r="AM102" i="24"/>
  <c r="AE102" i="24"/>
  <c r="W102" i="24"/>
  <c r="AC102" i="24"/>
  <c r="AO102" i="24"/>
  <c r="AT102" i="24"/>
  <c r="AC108" i="24"/>
  <c r="AU108" i="24"/>
  <c r="AR110" i="24"/>
  <c r="AN110" i="24"/>
  <c r="AJ110" i="24"/>
  <c r="AA110" i="24"/>
  <c r="V110" i="24"/>
  <c r="AM110" i="24"/>
  <c r="AE110" i="24"/>
  <c r="W110" i="24"/>
  <c r="AC110" i="24"/>
  <c r="AT110" i="24"/>
  <c r="AU121" i="24"/>
  <c r="AM121" i="24"/>
  <c r="AH121" i="24"/>
  <c r="Y121" i="24"/>
  <c r="R121" i="24"/>
  <c r="AJ121" i="24"/>
  <c r="X121" i="24"/>
  <c r="AC121" i="24"/>
  <c r="AN121" i="24"/>
  <c r="AK136" i="24"/>
  <c r="AC136" i="24"/>
  <c r="W136" i="24"/>
  <c r="AU136" i="24"/>
  <c r="AL136" i="24"/>
  <c r="AA136" i="24"/>
  <c r="R136" i="24"/>
  <c r="AE136" i="24"/>
  <c r="AN136" i="24"/>
  <c r="AU143" i="24"/>
  <c r="AM143" i="24"/>
  <c r="AH143" i="24"/>
  <c r="Y143" i="24"/>
  <c r="R143" i="24"/>
  <c r="AR143" i="24"/>
  <c r="AN143" i="24"/>
  <c r="AE143" i="24"/>
  <c r="W143" i="24"/>
  <c r="AC143" i="24"/>
  <c r="AP143" i="24"/>
  <c r="AU149" i="24"/>
  <c r="AM149" i="24"/>
  <c r="AH149" i="24"/>
  <c r="Y149" i="24"/>
  <c r="R149" i="24"/>
  <c r="AR149" i="24"/>
  <c r="AN149" i="24"/>
  <c r="AE149" i="24"/>
  <c r="W149" i="24"/>
  <c r="AL149" i="24"/>
  <c r="AC149" i="24"/>
  <c r="V149" i="24"/>
  <c r="AK149" i="24"/>
  <c r="AU157" i="24"/>
  <c r="AM157" i="24"/>
  <c r="AH157" i="24"/>
  <c r="Y157" i="24"/>
  <c r="R157" i="24"/>
  <c r="AR157" i="24"/>
  <c r="AN157" i="24"/>
  <c r="AE157" i="24"/>
  <c r="W157" i="24"/>
  <c r="AL157" i="24"/>
  <c r="AC157" i="24"/>
  <c r="V157" i="24"/>
  <c r="AK157" i="24"/>
  <c r="AU165" i="24"/>
  <c r="AM165" i="24"/>
  <c r="AH165" i="24"/>
  <c r="Y165" i="24"/>
  <c r="R165" i="24"/>
  <c r="AR165" i="24"/>
  <c r="AN165" i="24"/>
  <c r="AE165" i="24"/>
  <c r="W165" i="24"/>
  <c r="AL165" i="24"/>
  <c r="AC165" i="24"/>
  <c r="V165" i="24"/>
  <c r="AK165" i="24"/>
  <c r="AA167" i="24"/>
  <c r="AP167" i="24"/>
  <c r="X168" i="24"/>
  <c r="AN168" i="24"/>
  <c r="AT168" i="24"/>
  <c r="Y170" i="24"/>
  <c r="AP170" i="24"/>
  <c r="AU170" i="24"/>
  <c r="AU173" i="24"/>
  <c r="AM173" i="24"/>
  <c r="AH173" i="24"/>
  <c r="Y173" i="24"/>
  <c r="R173" i="24"/>
  <c r="AR173" i="24"/>
  <c r="AN173" i="24"/>
  <c r="AE173" i="24"/>
  <c r="W173" i="24"/>
  <c r="AL173" i="24"/>
  <c r="AC173" i="24"/>
  <c r="V173" i="24"/>
  <c r="AK173" i="24"/>
  <c r="AK175" i="24"/>
  <c r="AT175" i="24"/>
  <c r="Y178" i="24"/>
  <c r="AJ186" i="24"/>
  <c r="AT186" i="24"/>
  <c r="AU191" i="24"/>
  <c r="AM191" i="24"/>
  <c r="AH191" i="24"/>
  <c r="Y191" i="24"/>
  <c r="R191" i="24"/>
  <c r="AL191" i="24"/>
  <c r="AC191" i="24"/>
  <c r="V191" i="24"/>
  <c r="AJ191" i="24"/>
  <c r="X191" i="24"/>
  <c r="AR191" i="24"/>
  <c r="AN191" i="24"/>
  <c r="AE191" i="24"/>
  <c r="W191" i="24"/>
  <c r="AT97" i="24"/>
  <c r="AR98" i="24"/>
  <c r="AN98" i="24"/>
  <c r="AJ98" i="24"/>
  <c r="AA98" i="24"/>
  <c r="V98" i="24"/>
  <c r="Y98" i="24"/>
  <c r="AK98" i="24"/>
  <c r="AP98" i="24"/>
  <c r="AU98" i="24"/>
  <c r="AT105" i="24"/>
  <c r="AR106" i="24"/>
  <c r="AN106" i="24"/>
  <c r="AJ106" i="24"/>
  <c r="AA106" i="24"/>
  <c r="V106" i="24"/>
  <c r="Y106" i="24"/>
  <c r="AK106" i="24"/>
  <c r="AP106" i="24"/>
  <c r="AU106" i="24"/>
  <c r="AT113" i="24"/>
  <c r="AU115" i="24"/>
  <c r="AM115" i="24"/>
  <c r="AH115" i="24"/>
  <c r="Y115" i="24"/>
  <c r="R115" i="24"/>
  <c r="AA115" i="24"/>
  <c r="AK115" i="24"/>
  <c r="AP115" i="24"/>
  <c r="AT115" i="24"/>
  <c r="AK118" i="24"/>
  <c r="AC118" i="24"/>
  <c r="W118" i="24"/>
  <c r="Y118" i="24"/>
  <c r="AJ118" i="24"/>
  <c r="AP118" i="24"/>
  <c r="AT118" i="24"/>
  <c r="AU123" i="24"/>
  <c r="AM123" i="24"/>
  <c r="AH123" i="24"/>
  <c r="Y123" i="24"/>
  <c r="R123" i="24"/>
  <c r="AA123" i="24"/>
  <c r="AK123" i="24"/>
  <c r="AP123" i="24"/>
  <c r="AT123" i="24"/>
  <c r="AO126" i="24"/>
  <c r="AK126" i="24"/>
  <c r="AC126" i="24"/>
  <c r="W126" i="24"/>
  <c r="Y126" i="24"/>
  <c r="AJ126" i="24"/>
  <c r="AP126" i="24"/>
  <c r="AT126" i="24"/>
  <c r="AU131" i="24"/>
  <c r="AM131" i="24"/>
  <c r="AH131" i="24"/>
  <c r="Y131" i="24"/>
  <c r="R131" i="24"/>
  <c r="AA131" i="24"/>
  <c r="AK131" i="24"/>
  <c r="AP131" i="24"/>
  <c r="AT131" i="24"/>
  <c r="AK134" i="24"/>
  <c r="AC134" i="24"/>
  <c r="W134" i="24"/>
  <c r="Y134" i="24"/>
  <c r="AJ134" i="24"/>
  <c r="AP134" i="24"/>
  <c r="AT134" i="24"/>
  <c r="AU139" i="24"/>
  <c r="AM139" i="24"/>
  <c r="AH139" i="24"/>
  <c r="Y139" i="24"/>
  <c r="R139" i="24"/>
  <c r="AA139" i="24"/>
  <c r="AK139" i="24"/>
  <c r="AP139" i="24"/>
  <c r="AT139" i="24"/>
  <c r="AK142" i="24"/>
  <c r="AC142" i="24"/>
  <c r="W142" i="24"/>
  <c r="Y142" i="24"/>
  <c r="AJ142" i="24"/>
  <c r="AP142" i="24"/>
  <c r="AT142" i="24"/>
  <c r="X145" i="24"/>
  <c r="AJ145" i="24"/>
  <c r="AU147" i="24"/>
  <c r="AM147" i="24"/>
  <c r="AH147" i="24"/>
  <c r="Y147" i="24"/>
  <c r="R147" i="24"/>
  <c r="AA147" i="24"/>
  <c r="AK147" i="24"/>
  <c r="AP147" i="24"/>
  <c r="AT147" i="24"/>
  <c r="X148" i="24"/>
  <c r="AH148" i="24"/>
  <c r="AK150" i="24"/>
  <c r="AC150" i="24"/>
  <c r="W150" i="24"/>
  <c r="Y150" i="24"/>
  <c r="AJ150" i="24"/>
  <c r="AP150" i="24"/>
  <c r="AT150" i="24"/>
  <c r="X153" i="24"/>
  <c r="AJ153" i="24"/>
  <c r="AU155" i="24"/>
  <c r="AM155" i="24"/>
  <c r="AH155" i="24"/>
  <c r="Y155" i="24"/>
  <c r="R155" i="24"/>
  <c r="AA155" i="24"/>
  <c r="AK155" i="24"/>
  <c r="AP155" i="24"/>
  <c r="AT155" i="24"/>
  <c r="X156" i="24"/>
  <c r="AH156" i="24"/>
  <c r="AK158" i="24"/>
  <c r="AC158" i="24"/>
  <c r="W158" i="24"/>
  <c r="Y158" i="24"/>
  <c r="AJ158" i="24"/>
  <c r="AP158" i="24"/>
  <c r="AT158" i="24"/>
  <c r="X161" i="24"/>
  <c r="AJ161" i="24"/>
  <c r="AU163" i="24"/>
  <c r="AM163" i="24"/>
  <c r="AH163" i="24"/>
  <c r="Y163" i="24"/>
  <c r="R163" i="24"/>
  <c r="AA163" i="24"/>
  <c r="AK163" i="24"/>
  <c r="AP163" i="24"/>
  <c r="AT163" i="24"/>
  <c r="X164" i="24"/>
  <c r="AH164" i="24"/>
  <c r="AK166" i="24"/>
  <c r="AC166" i="24"/>
  <c r="W166" i="24"/>
  <c r="Y166" i="24"/>
  <c r="AJ166" i="24"/>
  <c r="AP166" i="24"/>
  <c r="AT166" i="24"/>
  <c r="X169" i="24"/>
  <c r="AJ169" i="24"/>
  <c r="AU171" i="24"/>
  <c r="AM171" i="24"/>
  <c r="AH171" i="24"/>
  <c r="Y171" i="24"/>
  <c r="R171" i="24"/>
  <c r="AA171" i="24"/>
  <c r="AK171" i="24"/>
  <c r="AP171" i="24"/>
  <c r="AT171" i="24"/>
  <c r="X172" i="24"/>
  <c r="AH172" i="24"/>
  <c r="AK174" i="24"/>
  <c r="AC174" i="24"/>
  <c r="W174" i="24"/>
  <c r="Y174" i="24"/>
  <c r="AJ174" i="24"/>
  <c r="AP174" i="24"/>
  <c r="AT174" i="24"/>
  <c r="R176" i="24"/>
  <c r="AA176" i="24"/>
  <c r="AL176" i="24"/>
  <c r="AU176" i="24"/>
  <c r="X177" i="24"/>
  <c r="AJ177" i="24"/>
  <c r="AU179" i="24"/>
  <c r="AM179" i="24"/>
  <c r="AH179" i="24"/>
  <c r="Y179" i="24"/>
  <c r="R179" i="24"/>
  <c r="AA179" i="24"/>
  <c r="AK179" i="24"/>
  <c r="AP179" i="24"/>
  <c r="AT179" i="24"/>
  <c r="X180" i="24"/>
  <c r="AH180" i="24"/>
  <c r="V181" i="24"/>
  <c r="AC181" i="24"/>
  <c r="AL181" i="24"/>
  <c r="AK182" i="24"/>
  <c r="AC182" i="24"/>
  <c r="W182" i="24"/>
  <c r="Y182" i="24"/>
  <c r="AJ182" i="24"/>
  <c r="AP182" i="24"/>
  <c r="AT182" i="24"/>
  <c r="R184" i="24"/>
  <c r="AA184" i="24"/>
  <c r="AL184" i="24"/>
  <c r="AU184" i="24"/>
  <c r="X185" i="24"/>
  <c r="AJ185" i="24"/>
  <c r="AU187" i="24"/>
  <c r="AM187" i="24"/>
  <c r="AH187" i="24"/>
  <c r="Y187" i="24"/>
  <c r="R187" i="24"/>
  <c r="AA187" i="24"/>
  <c r="AK187" i="24"/>
  <c r="AP187" i="24"/>
  <c r="AT187" i="24"/>
  <c r="X188" i="24"/>
  <c r="AH188" i="24"/>
  <c r="V189" i="24"/>
  <c r="AC189" i="24"/>
  <c r="AL189" i="24"/>
  <c r="AK190" i="24"/>
  <c r="AC190" i="24"/>
  <c r="W190" i="24"/>
  <c r="Y190" i="24"/>
  <c r="AJ190" i="24"/>
  <c r="AP190" i="24"/>
  <c r="AT190" i="24"/>
  <c r="R192" i="24"/>
  <c r="AA192" i="24"/>
  <c r="AN192" i="24"/>
  <c r="AU192" i="24"/>
  <c r="AR193" i="24"/>
  <c r="AN193" i="24"/>
  <c r="AJ193" i="24"/>
  <c r="AA193" i="24"/>
  <c r="V193" i="24"/>
  <c r="AM193" i="24"/>
  <c r="AE193" i="24"/>
  <c r="W193" i="24"/>
  <c r="AC193" i="24"/>
  <c r="AT193" i="24"/>
  <c r="X195" i="24"/>
  <c r="AK195" i="24"/>
  <c r="AR199" i="24"/>
  <c r="AN199" i="24"/>
  <c r="AJ199" i="24"/>
  <c r="AA199" i="24"/>
  <c r="V199" i="24"/>
  <c r="AT199" i="24"/>
  <c r="AH199" i="24"/>
  <c r="X199" i="24"/>
  <c r="AM199" i="24"/>
  <c r="AE199" i="24"/>
  <c r="W199" i="24"/>
  <c r="AK199" i="24"/>
  <c r="AR207" i="24"/>
  <c r="AN207" i="24"/>
  <c r="AJ207" i="24"/>
  <c r="AA207" i="24"/>
  <c r="V207" i="24"/>
  <c r="AT207" i="24"/>
  <c r="AH207" i="24"/>
  <c r="X207" i="24"/>
  <c r="AM207" i="24"/>
  <c r="AE207" i="24"/>
  <c r="W207" i="24"/>
  <c r="AK207" i="24"/>
  <c r="R215" i="24"/>
  <c r="AP215" i="24"/>
  <c r="R217" i="24"/>
  <c r="AP217" i="24"/>
  <c r="AU217" i="24"/>
  <c r="AU145" i="24"/>
  <c r="AM145" i="24"/>
  <c r="AH145" i="24"/>
  <c r="Y145" i="24"/>
  <c r="R145" i="24"/>
  <c r="AA145" i="24"/>
  <c r="AK145" i="24"/>
  <c r="AP145" i="24"/>
  <c r="AT145" i="24"/>
  <c r="AK148" i="24"/>
  <c r="AC148" i="24"/>
  <c r="W148" i="24"/>
  <c r="Y148" i="24"/>
  <c r="AJ148" i="24"/>
  <c r="AP148" i="24"/>
  <c r="AT148" i="24"/>
  <c r="AU153" i="24"/>
  <c r="AM153" i="24"/>
  <c r="AH153" i="24"/>
  <c r="Y153" i="24"/>
  <c r="R153" i="24"/>
  <c r="AA153" i="24"/>
  <c r="AK153" i="24"/>
  <c r="AP153" i="24"/>
  <c r="AT153" i="24"/>
  <c r="AK156" i="24"/>
  <c r="AC156" i="24"/>
  <c r="W156" i="24"/>
  <c r="Y156" i="24"/>
  <c r="AJ156" i="24"/>
  <c r="AP156" i="24"/>
  <c r="AT156" i="24"/>
  <c r="AU161" i="24"/>
  <c r="AM161" i="24"/>
  <c r="AH161" i="24"/>
  <c r="Y161" i="24"/>
  <c r="R161" i="24"/>
  <c r="AA161" i="24"/>
  <c r="AK161" i="24"/>
  <c r="AP161" i="24"/>
  <c r="AT161" i="24"/>
  <c r="AO164" i="24"/>
  <c r="AK164" i="24"/>
  <c r="AC164" i="24"/>
  <c r="W164" i="24"/>
  <c r="Y164" i="24"/>
  <c r="AJ164" i="24"/>
  <c r="AP164" i="24"/>
  <c r="AT164" i="24"/>
  <c r="AU169" i="24"/>
  <c r="AM169" i="24"/>
  <c r="AH169" i="24"/>
  <c r="Y169" i="24"/>
  <c r="R169" i="24"/>
  <c r="AA169" i="24"/>
  <c r="AK169" i="24"/>
  <c r="AP169" i="24"/>
  <c r="AT169" i="24"/>
  <c r="AK172" i="24"/>
  <c r="AC172" i="24"/>
  <c r="W172" i="24"/>
  <c r="Y172" i="24"/>
  <c r="AJ172" i="24"/>
  <c r="AP172" i="24"/>
  <c r="AT172" i="24"/>
  <c r="V176" i="24"/>
  <c r="AE176" i="24"/>
  <c r="AM176" i="24"/>
  <c r="AU177" i="24"/>
  <c r="AM177" i="24"/>
  <c r="AH177" i="24"/>
  <c r="Y177" i="24"/>
  <c r="R177" i="24"/>
  <c r="AA177" i="24"/>
  <c r="AK177" i="24"/>
  <c r="AP177" i="24"/>
  <c r="AT177" i="24"/>
  <c r="AK180" i="24"/>
  <c r="AC180" i="24"/>
  <c r="W180" i="24"/>
  <c r="Y180" i="24"/>
  <c r="AJ180" i="24"/>
  <c r="AP180" i="24"/>
  <c r="AT180" i="24"/>
  <c r="W181" i="24"/>
  <c r="AE181" i="24"/>
  <c r="AN181" i="24"/>
  <c r="V184" i="24"/>
  <c r="AE184" i="24"/>
  <c r="AM184" i="24"/>
  <c r="AU185" i="24"/>
  <c r="AM185" i="24"/>
  <c r="AH185" i="24"/>
  <c r="Y185" i="24"/>
  <c r="R185" i="24"/>
  <c r="AA185" i="24"/>
  <c r="AK185" i="24"/>
  <c r="AP185" i="24"/>
  <c r="AT185" i="24"/>
  <c r="AK188" i="24"/>
  <c r="AC188" i="24"/>
  <c r="W188" i="24"/>
  <c r="Y188" i="24"/>
  <c r="AJ188" i="24"/>
  <c r="AP188" i="24"/>
  <c r="AT188" i="24"/>
  <c r="W189" i="24"/>
  <c r="AE189" i="24"/>
  <c r="AN189" i="24"/>
  <c r="V192" i="24"/>
  <c r="AH192" i="24"/>
  <c r="Y195" i="24"/>
  <c r="AR201" i="24"/>
  <c r="AN201" i="24"/>
  <c r="AJ201" i="24"/>
  <c r="AA201" i="24"/>
  <c r="V201" i="24"/>
  <c r="AM201" i="24"/>
  <c r="AE201" i="24"/>
  <c r="W201" i="24"/>
  <c r="AL201" i="24"/>
  <c r="AC201" i="24"/>
  <c r="R201" i="24"/>
  <c r="AK201" i="24"/>
  <c r="AR209" i="24"/>
  <c r="AN209" i="24"/>
  <c r="AJ209" i="24"/>
  <c r="AA209" i="24"/>
  <c r="V209" i="24"/>
  <c r="AM209" i="24"/>
  <c r="AE209" i="24"/>
  <c r="W209" i="24"/>
  <c r="AL209" i="24"/>
  <c r="AC209" i="24"/>
  <c r="R209" i="24"/>
  <c r="AK209" i="24"/>
  <c r="AC215" i="24"/>
  <c r="AC217" i="24"/>
  <c r="AR195" i="24"/>
  <c r="AN195" i="24"/>
  <c r="AJ195" i="24"/>
  <c r="AA195" i="24"/>
  <c r="V195" i="24"/>
  <c r="AL195" i="24"/>
  <c r="AC195" i="24"/>
  <c r="R195" i="24"/>
  <c r="AE195" i="24"/>
  <c r="AT195" i="24"/>
  <c r="AK176" i="24"/>
  <c r="AC176" i="24"/>
  <c r="W176" i="24"/>
  <c r="Y176" i="24"/>
  <c r="AJ176" i="24"/>
  <c r="AP176" i="24"/>
  <c r="AT176" i="24"/>
  <c r="AU181" i="24"/>
  <c r="AM181" i="24"/>
  <c r="AH181" i="24"/>
  <c r="Y181" i="24"/>
  <c r="R181" i="24"/>
  <c r="AA181" i="24"/>
  <c r="AK181" i="24"/>
  <c r="AP181" i="24"/>
  <c r="AT181" i="24"/>
  <c r="AK184" i="24"/>
  <c r="AC184" i="24"/>
  <c r="W184" i="24"/>
  <c r="Y184" i="24"/>
  <c r="AJ184" i="24"/>
  <c r="AP184" i="24"/>
  <c r="AT184" i="24"/>
  <c r="AU189" i="24"/>
  <c r="AM189" i="24"/>
  <c r="AH189" i="24"/>
  <c r="Y189" i="24"/>
  <c r="R189" i="24"/>
  <c r="AA189" i="24"/>
  <c r="AK189" i="24"/>
  <c r="AP189" i="24"/>
  <c r="AT189" i="24"/>
  <c r="AT192" i="24"/>
  <c r="AP192" i="24"/>
  <c r="AL192" i="24"/>
  <c r="AE192" i="24"/>
  <c r="AR192" i="24"/>
  <c r="AM192" i="24"/>
  <c r="AC192" i="24"/>
  <c r="W192" i="24"/>
  <c r="Y192" i="24"/>
  <c r="AK192" i="24"/>
  <c r="W195" i="24"/>
  <c r="AH195" i="24"/>
  <c r="AP195" i="24"/>
  <c r="AU195" i="24"/>
  <c r="AR215" i="24"/>
  <c r="AN215" i="24"/>
  <c r="AJ215" i="24"/>
  <c r="AA215" i="24"/>
  <c r="V215" i="24"/>
  <c r="AT215" i="24"/>
  <c r="AH215" i="24"/>
  <c r="X215" i="24"/>
  <c r="AL215" i="24"/>
  <c r="Y215" i="24"/>
  <c r="AK215" i="24"/>
  <c r="W215" i="24"/>
  <c r="AM215" i="24"/>
  <c r="AU215" i="24"/>
  <c r="AR217" i="24"/>
  <c r="AN217" i="24"/>
  <c r="AJ217" i="24"/>
  <c r="AA217" i="24"/>
  <c r="V217" i="24"/>
  <c r="AM217" i="24"/>
  <c r="AE217" i="24"/>
  <c r="W217" i="24"/>
  <c r="AL217" i="24"/>
  <c r="Y217" i="24"/>
  <c r="AK217" i="24"/>
  <c r="X217" i="24"/>
  <c r="AT217" i="24"/>
  <c r="AT226" i="24"/>
  <c r="AR227" i="24"/>
  <c r="AN227" i="24"/>
  <c r="AJ227" i="24"/>
  <c r="AA227" i="24"/>
  <c r="V227" i="24"/>
  <c r="AL227" i="24"/>
  <c r="AC227" i="24"/>
  <c r="R227" i="24"/>
  <c r="AE227" i="24"/>
  <c r="AT227" i="24"/>
  <c r="W235" i="24"/>
  <c r="AH235" i="24"/>
  <c r="AP235" i="24"/>
  <c r="AU235" i="24"/>
  <c r="AR239" i="24"/>
  <c r="AN239" i="24"/>
  <c r="AJ239" i="24"/>
  <c r="AA239" i="24"/>
  <c r="V239" i="24"/>
  <c r="AT239" i="24"/>
  <c r="AH239" i="24"/>
  <c r="X239" i="24"/>
  <c r="AC239" i="24"/>
  <c r="AM239" i="24"/>
  <c r="AU239" i="24"/>
  <c r="AR241" i="24"/>
  <c r="AN241" i="24"/>
  <c r="AJ241" i="24"/>
  <c r="AA241" i="24"/>
  <c r="V241" i="24"/>
  <c r="AM241" i="24"/>
  <c r="AE241" i="24"/>
  <c r="W241" i="24"/>
  <c r="AC241" i="24"/>
  <c r="AT241" i="24"/>
  <c r="R247" i="24"/>
  <c r="AE247" i="24"/>
  <c r="AP247" i="24"/>
  <c r="R249" i="24"/>
  <c r="AH249" i="24"/>
  <c r="AP249" i="24"/>
  <c r="AU249" i="24"/>
  <c r="W256" i="24"/>
  <c r="AN256" i="24"/>
  <c r="AO258" i="24"/>
  <c r="AK258" i="24"/>
  <c r="AC258" i="24"/>
  <c r="W258" i="24"/>
  <c r="AN258" i="24"/>
  <c r="AH258" i="24"/>
  <c r="X258" i="24"/>
  <c r="AU258" i="24"/>
  <c r="AL258" i="24"/>
  <c r="AA258" i="24"/>
  <c r="R258" i="24"/>
  <c r="AJ258" i="24"/>
  <c r="AR258" i="24"/>
  <c r="W259" i="24"/>
  <c r="AN259" i="24"/>
  <c r="V262" i="24"/>
  <c r="AM262" i="24"/>
  <c r="V265" i="24"/>
  <c r="AM265" i="24"/>
  <c r="AU278" i="24"/>
  <c r="AM278" i="24"/>
  <c r="AH278" i="24"/>
  <c r="Y278" i="24"/>
  <c r="R278" i="24"/>
  <c r="AJ278" i="24"/>
  <c r="X278" i="24"/>
  <c r="AL278" i="24"/>
  <c r="AC278" i="24"/>
  <c r="V278" i="24"/>
  <c r="AK278" i="24"/>
  <c r="AR278" i="24"/>
  <c r="AU282" i="24"/>
  <c r="AM282" i="24"/>
  <c r="AH282" i="24"/>
  <c r="Y282" i="24"/>
  <c r="R282" i="24"/>
  <c r="AL282" i="24"/>
  <c r="AC282" i="24"/>
  <c r="V282" i="24"/>
  <c r="AJ282" i="24"/>
  <c r="X282" i="24"/>
  <c r="AK282" i="24"/>
  <c r="AR282" i="24"/>
  <c r="AO285" i="24"/>
  <c r="AK285" i="24"/>
  <c r="AC285" i="24"/>
  <c r="W285" i="24"/>
  <c r="AU285" i="24"/>
  <c r="AL285" i="24"/>
  <c r="AA285" i="24"/>
  <c r="R285" i="24"/>
  <c r="AN285" i="24"/>
  <c r="AH285" i="24"/>
  <c r="X285" i="24"/>
  <c r="AJ285" i="24"/>
  <c r="AR285" i="24"/>
  <c r="W286" i="24"/>
  <c r="AN286" i="24"/>
  <c r="AK289" i="24"/>
  <c r="AC289" i="24"/>
  <c r="W289" i="24"/>
  <c r="AN289" i="24"/>
  <c r="AH289" i="24"/>
  <c r="X289" i="24"/>
  <c r="AU289" i="24"/>
  <c r="AL289" i="24"/>
  <c r="AA289" i="24"/>
  <c r="R289" i="24"/>
  <c r="AJ289" i="24"/>
  <c r="AR289" i="24"/>
  <c r="W290" i="24"/>
  <c r="AN290" i="24"/>
  <c r="AO297" i="24"/>
  <c r="AK297" i="24"/>
  <c r="AC297" i="24"/>
  <c r="W297" i="24"/>
  <c r="AN297" i="24"/>
  <c r="AH297" i="24"/>
  <c r="X297" i="24"/>
  <c r="AR297" i="24"/>
  <c r="AM297" i="24"/>
  <c r="AE297" i="24"/>
  <c r="V297" i="24"/>
  <c r="AU297" i="24"/>
  <c r="AL297" i="24"/>
  <c r="AA297" i="24"/>
  <c r="R297" i="24"/>
  <c r="AT202" i="24"/>
  <c r="AR203" i="24"/>
  <c r="AN203" i="24"/>
  <c r="AJ203" i="24"/>
  <c r="AA203" i="24"/>
  <c r="V203" i="24"/>
  <c r="Y203" i="24"/>
  <c r="AK203" i="24"/>
  <c r="AP203" i="24"/>
  <c r="AU203" i="24"/>
  <c r="AT210" i="24"/>
  <c r="AR211" i="24"/>
  <c r="AN211" i="24"/>
  <c r="AJ211" i="24"/>
  <c r="AA211" i="24"/>
  <c r="V211" i="24"/>
  <c r="AL211" i="24"/>
  <c r="AC211" i="24"/>
  <c r="Y211" i="24"/>
  <c r="AM211" i="24"/>
  <c r="AT218" i="24"/>
  <c r="AR219" i="24"/>
  <c r="AN219" i="24"/>
  <c r="AJ219" i="24"/>
  <c r="AA219" i="24"/>
  <c r="V219" i="24"/>
  <c r="AL219" i="24"/>
  <c r="AC219" i="24"/>
  <c r="R219" i="24"/>
  <c r="AE219" i="24"/>
  <c r="AT219" i="24"/>
  <c r="W227" i="24"/>
  <c r="AH227" i="24"/>
  <c r="AP227" i="24"/>
  <c r="AU227" i="24"/>
  <c r="AR231" i="24"/>
  <c r="AN231" i="24"/>
  <c r="AJ231" i="24"/>
  <c r="AA231" i="24"/>
  <c r="V231" i="24"/>
  <c r="AT231" i="24"/>
  <c r="AH231" i="24"/>
  <c r="X231" i="24"/>
  <c r="AC231" i="24"/>
  <c r="AM231" i="24"/>
  <c r="AU231" i="24"/>
  <c r="AR233" i="24"/>
  <c r="AN233" i="24"/>
  <c r="AJ233" i="24"/>
  <c r="AA233" i="24"/>
  <c r="V233" i="24"/>
  <c r="AM233" i="24"/>
  <c r="AE233" i="24"/>
  <c r="W233" i="24"/>
  <c r="AC233" i="24"/>
  <c r="AT233" i="24"/>
  <c r="X235" i="24"/>
  <c r="AK235" i="24"/>
  <c r="R239" i="24"/>
  <c r="AE239" i="24"/>
  <c r="AP239" i="24"/>
  <c r="AT240" i="24"/>
  <c r="R241" i="24"/>
  <c r="AH241" i="24"/>
  <c r="AP241" i="24"/>
  <c r="AU241" i="24"/>
  <c r="W247" i="24"/>
  <c r="AK247" i="24"/>
  <c r="X249" i="24"/>
  <c r="AK249" i="24"/>
  <c r="AT250" i="24"/>
  <c r="AR251" i="24"/>
  <c r="AN251" i="24"/>
  <c r="AJ251" i="24"/>
  <c r="AA251" i="24"/>
  <c r="V251" i="24"/>
  <c r="AL251" i="24"/>
  <c r="AC251" i="24"/>
  <c r="R251" i="24"/>
  <c r="AE251" i="24"/>
  <c r="AT251" i="24"/>
  <c r="M256" i="24"/>
  <c r="M1" i="24" s="1"/>
  <c r="AA256" i="24"/>
  <c r="AP256" i="24"/>
  <c r="AT256" i="24"/>
  <c r="V258" i="24"/>
  <c r="AM258" i="24"/>
  <c r="AA259" i="24"/>
  <c r="AP259" i="24"/>
  <c r="AT259" i="24"/>
  <c r="Y262" i="24"/>
  <c r="AP262" i="24"/>
  <c r="AT262" i="24"/>
  <c r="Y265" i="24"/>
  <c r="AP265" i="24"/>
  <c r="AT265" i="24"/>
  <c r="AU270" i="24"/>
  <c r="AM270" i="24"/>
  <c r="AH270" i="24"/>
  <c r="Y270" i="24"/>
  <c r="R270" i="24"/>
  <c r="AJ270" i="24"/>
  <c r="X270" i="24"/>
  <c r="AL270" i="24"/>
  <c r="AC270" i="24"/>
  <c r="V270" i="24"/>
  <c r="AK270" i="24"/>
  <c r="AR270" i="24"/>
  <c r="AU274" i="24"/>
  <c r="AM274" i="24"/>
  <c r="AH274" i="24"/>
  <c r="Y274" i="24"/>
  <c r="R274" i="24"/>
  <c r="AL274" i="24"/>
  <c r="AC274" i="24"/>
  <c r="V274" i="24"/>
  <c r="AJ274" i="24"/>
  <c r="X274" i="24"/>
  <c r="AK274" i="24"/>
  <c r="AR274" i="24"/>
  <c r="AK277" i="24"/>
  <c r="AC277" i="24"/>
  <c r="W277" i="24"/>
  <c r="AU277" i="24"/>
  <c r="AL277" i="24"/>
  <c r="AA277" i="24"/>
  <c r="R277" i="24"/>
  <c r="AN277" i="24"/>
  <c r="AH277" i="24"/>
  <c r="X277" i="24"/>
  <c r="AJ277" i="24"/>
  <c r="AR277" i="24"/>
  <c r="W278" i="24"/>
  <c r="AN278" i="24"/>
  <c r="AK281" i="24"/>
  <c r="AC281" i="24"/>
  <c r="W281" i="24"/>
  <c r="AN281" i="24"/>
  <c r="AH281" i="24"/>
  <c r="X281" i="24"/>
  <c r="AU281" i="24"/>
  <c r="AL281" i="24"/>
  <c r="AA281" i="24"/>
  <c r="R281" i="24"/>
  <c r="AJ281" i="24"/>
  <c r="AR281" i="24"/>
  <c r="W282" i="24"/>
  <c r="AN282" i="24"/>
  <c r="AA286" i="24"/>
  <c r="AP286" i="24"/>
  <c r="AT286" i="24"/>
  <c r="V289" i="24"/>
  <c r="AM289" i="24"/>
  <c r="AA290" i="24"/>
  <c r="AP290" i="24"/>
  <c r="AT290" i="24"/>
  <c r="AU294" i="24"/>
  <c r="AM294" i="24"/>
  <c r="AH294" i="24"/>
  <c r="Y294" i="24"/>
  <c r="R294" i="24"/>
  <c r="AJ294" i="24"/>
  <c r="X294" i="24"/>
  <c r="AR294" i="24"/>
  <c r="AN294" i="24"/>
  <c r="AE294" i="24"/>
  <c r="W294" i="24"/>
  <c r="AL294" i="24"/>
  <c r="AC294" i="24"/>
  <c r="V294" i="24"/>
  <c r="AU302" i="24"/>
  <c r="AM302" i="24"/>
  <c r="AH302" i="24"/>
  <c r="Y302" i="24"/>
  <c r="AT302" i="24"/>
  <c r="AP302" i="24"/>
  <c r="AK302" i="24"/>
  <c r="AA302" i="24"/>
  <c r="R302" i="24"/>
  <c r="AR302" i="24"/>
  <c r="AL302" i="24"/>
  <c r="X302" i="24"/>
  <c r="AJ302" i="24"/>
  <c r="W302" i="24"/>
  <c r="AE302" i="24"/>
  <c r="V302" i="24"/>
  <c r="X83" i="24"/>
  <c r="AE83" i="24"/>
  <c r="AO83" i="24" s="1"/>
  <c r="AL83" i="24"/>
  <c r="AP83" i="24"/>
  <c r="X85" i="24"/>
  <c r="AE85" i="24"/>
  <c r="AO85" i="24" s="1"/>
  <c r="AL85" i="24"/>
  <c r="AP85" i="24"/>
  <c r="X87" i="24"/>
  <c r="AE87" i="24"/>
  <c r="AO87" i="24" s="1"/>
  <c r="AL87" i="24"/>
  <c r="AP87" i="24"/>
  <c r="X89" i="24"/>
  <c r="AE89" i="24"/>
  <c r="AL89" i="24"/>
  <c r="AP89" i="24"/>
  <c r="X91" i="24"/>
  <c r="AE91" i="24"/>
  <c r="AO91" i="24" s="1"/>
  <c r="AL91" i="24"/>
  <c r="AP91" i="24"/>
  <c r="X93" i="24"/>
  <c r="AE93" i="24"/>
  <c r="AL93" i="24"/>
  <c r="AP93" i="24"/>
  <c r="X95" i="24"/>
  <c r="AE95" i="24"/>
  <c r="AL95" i="24"/>
  <c r="AP95" i="24"/>
  <c r="X97" i="24"/>
  <c r="AE97" i="24"/>
  <c r="AO97" i="24" s="1"/>
  <c r="AL97" i="24"/>
  <c r="AP97" i="24"/>
  <c r="X99" i="24"/>
  <c r="AE99" i="24"/>
  <c r="AL99" i="24"/>
  <c r="AP99" i="24"/>
  <c r="X101" i="24"/>
  <c r="AE101" i="24"/>
  <c r="AL101" i="24"/>
  <c r="AP101" i="24"/>
  <c r="X103" i="24"/>
  <c r="AE103" i="24"/>
  <c r="AL103" i="24"/>
  <c r="AP103" i="24"/>
  <c r="X105" i="24"/>
  <c r="AE105" i="24"/>
  <c r="AL105" i="24"/>
  <c r="AP105" i="24"/>
  <c r="X107" i="24"/>
  <c r="AE107" i="24"/>
  <c r="AL107" i="24"/>
  <c r="AP107" i="24"/>
  <c r="X109" i="24"/>
  <c r="AE109" i="24"/>
  <c r="AO109" i="24" s="1"/>
  <c r="AL109" i="24"/>
  <c r="AP109" i="24"/>
  <c r="X111" i="24"/>
  <c r="AE111" i="24"/>
  <c r="AO111" i="24" s="1"/>
  <c r="AL111" i="24"/>
  <c r="AP111" i="24"/>
  <c r="X113" i="24"/>
  <c r="AE113" i="24"/>
  <c r="AO113" i="24" s="1"/>
  <c r="AL113" i="24"/>
  <c r="AP113" i="24"/>
  <c r="AT196" i="24"/>
  <c r="AR197" i="24"/>
  <c r="AN197" i="24"/>
  <c r="AJ197" i="24"/>
  <c r="AA197" i="24"/>
  <c r="V197" i="24"/>
  <c r="Y197" i="24"/>
  <c r="AK197" i="24"/>
  <c r="AP197" i="24"/>
  <c r="AU197" i="24"/>
  <c r="R203" i="24"/>
  <c r="AC203" i="24"/>
  <c r="AL203" i="24"/>
  <c r="AT204" i="24"/>
  <c r="AR205" i="24"/>
  <c r="AN205" i="24"/>
  <c r="AJ205" i="24"/>
  <c r="AA205" i="24"/>
  <c r="V205" i="24"/>
  <c r="Y205" i="24"/>
  <c r="AK205" i="24"/>
  <c r="AP205" i="24"/>
  <c r="AU205" i="24"/>
  <c r="R211" i="24"/>
  <c r="AE211" i="24"/>
  <c r="AT211" i="24"/>
  <c r="W219" i="24"/>
  <c r="AH219" i="24"/>
  <c r="AP219" i="24"/>
  <c r="AU219" i="24"/>
  <c r="AR223" i="24"/>
  <c r="AN223" i="24"/>
  <c r="AJ223" i="24"/>
  <c r="AA223" i="24"/>
  <c r="V223" i="24"/>
  <c r="AT223" i="24"/>
  <c r="AH223" i="24"/>
  <c r="X223" i="24"/>
  <c r="AC223" i="24"/>
  <c r="AM223" i="24"/>
  <c r="AU223" i="24"/>
  <c r="AR225" i="24"/>
  <c r="AN225" i="24"/>
  <c r="AJ225" i="24"/>
  <c r="AA225" i="24"/>
  <c r="V225" i="24"/>
  <c r="AM225" i="24"/>
  <c r="AE225" i="24"/>
  <c r="W225" i="24"/>
  <c r="AC225" i="24"/>
  <c r="AT225" i="24"/>
  <c r="X227" i="24"/>
  <c r="AK227" i="24"/>
  <c r="R231" i="24"/>
  <c r="AE231" i="24"/>
  <c r="AP231" i="24"/>
  <c r="AT232" i="24"/>
  <c r="R233" i="24"/>
  <c r="AH233" i="24"/>
  <c r="AP233" i="24"/>
  <c r="AU233" i="24"/>
  <c r="Y235" i="24"/>
  <c r="W239" i="24"/>
  <c r="AK239" i="24"/>
  <c r="X241" i="24"/>
  <c r="AK241" i="24"/>
  <c r="AT242" i="24"/>
  <c r="AR243" i="24"/>
  <c r="AN243" i="24"/>
  <c r="AJ243" i="24"/>
  <c r="AA243" i="24"/>
  <c r="V243" i="24"/>
  <c r="AL243" i="24"/>
  <c r="AC243" i="24"/>
  <c r="R243" i="24"/>
  <c r="AE243" i="24"/>
  <c r="AT243" i="24"/>
  <c r="Y247" i="24"/>
  <c r="Y249" i="24"/>
  <c r="W251" i="24"/>
  <c r="AH251" i="24"/>
  <c r="AP251" i="24"/>
  <c r="AU251" i="24"/>
  <c r="AR255" i="24"/>
  <c r="AN255" i="24"/>
  <c r="AJ255" i="24"/>
  <c r="AA255" i="24"/>
  <c r="V255" i="24"/>
  <c r="AT255" i="24"/>
  <c r="AH255" i="24"/>
  <c r="X255" i="24"/>
  <c r="AL255" i="24"/>
  <c r="AC255" i="24"/>
  <c r="R255" i="24"/>
  <c r="AK255" i="24"/>
  <c r="Y258" i="24"/>
  <c r="AP258" i="24"/>
  <c r="AT258" i="24"/>
  <c r="AU263" i="24"/>
  <c r="AM263" i="24"/>
  <c r="AH263" i="24"/>
  <c r="Y263" i="24"/>
  <c r="R263" i="24"/>
  <c r="AO263" i="24"/>
  <c r="AJ263" i="24"/>
  <c r="X263" i="24"/>
  <c r="AL263" i="24"/>
  <c r="AC263" i="24"/>
  <c r="V263" i="24"/>
  <c r="AK263" i="24"/>
  <c r="AR263" i="24"/>
  <c r="AU266" i="24"/>
  <c r="AM266" i="24"/>
  <c r="AH266" i="24"/>
  <c r="Y266" i="24"/>
  <c r="R266" i="24"/>
  <c r="AL266" i="24"/>
  <c r="AC266" i="24"/>
  <c r="V266" i="24"/>
  <c r="AJ266" i="24"/>
  <c r="X266" i="24"/>
  <c r="AK266" i="24"/>
  <c r="AR266" i="24"/>
  <c r="AK269" i="24"/>
  <c r="AC269" i="24"/>
  <c r="W269" i="24"/>
  <c r="AU269" i="24"/>
  <c r="AL269" i="24"/>
  <c r="AA269" i="24"/>
  <c r="R269" i="24"/>
  <c r="AN269" i="24"/>
  <c r="AH269" i="24"/>
  <c r="X269" i="24"/>
  <c r="AJ269" i="24"/>
  <c r="AR269" i="24"/>
  <c r="W270" i="24"/>
  <c r="AN270" i="24"/>
  <c r="AK273" i="24"/>
  <c r="AC273" i="24"/>
  <c r="W273" i="24"/>
  <c r="AN273" i="24"/>
  <c r="AH273" i="24"/>
  <c r="X273" i="24"/>
  <c r="AU273" i="24"/>
  <c r="AL273" i="24"/>
  <c r="AA273" i="24"/>
  <c r="R273" i="24"/>
  <c r="AJ273" i="24"/>
  <c r="AR273" i="24"/>
  <c r="W274" i="24"/>
  <c r="AN274" i="24"/>
  <c r="V277" i="24"/>
  <c r="AM277" i="24"/>
  <c r="AA278" i="24"/>
  <c r="AP278" i="24"/>
  <c r="AT278" i="24"/>
  <c r="V281" i="24"/>
  <c r="AM281" i="24"/>
  <c r="AA282" i="24"/>
  <c r="AP282" i="24"/>
  <c r="AT282" i="24"/>
  <c r="Y285" i="24"/>
  <c r="AP285" i="24"/>
  <c r="AT285" i="24"/>
  <c r="Y289" i="24"/>
  <c r="AP289" i="24"/>
  <c r="AT289" i="24"/>
  <c r="AA294" i="24"/>
  <c r="AJ297" i="24"/>
  <c r="AT297" i="24"/>
  <c r="AC302" i="24"/>
  <c r="AU304" i="24"/>
  <c r="AM304" i="24"/>
  <c r="AH304" i="24"/>
  <c r="Y304" i="24"/>
  <c r="R304" i="24"/>
  <c r="AL304" i="24"/>
  <c r="AC304" i="24"/>
  <c r="V304" i="24"/>
  <c r="AR304" i="24"/>
  <c r="AN304" i="24"/>
  <c r="AA304" i="24"/>
  <c r="AK304" i="24"/>
  <c r="X304" i="24"/>
  <c r="AT304" i="24"/>
  <c r="AP304" i="24"/>
  <c r="AJ304" i="24"/>
  <c r="W304" i="24"/>
  <c r="AR235" i="24"/>
  <c r="AN235" i="24"/>
  <c r="AJ235" i="24"/>
  <c r="AA235" i="24"/>
  <c r="V235" i="24"/>
  <c r="AL235" i="24"/>
  <c r="AC235" i="24"/>
  <c r="R235" i="24"/>
  <c r="AE235" i="24"/>
  <c r="AT235" i="24"/>
  <c r="AR247" i="24"/>
  <c r="AN247" i="24"/>
  <c r="AJ247" i="24"/>
  <c r="AA247" i="24"/>
  <c r="V247" i="24"/>
  <c r="AT247" i="24"/>
  <c r="AH247" i="24"/>
  <c r="X247" i="24"/>
  <c r="AC247" i="24"/>
  <c r="AM247" i="24"/>
  <c r="AU247" i="24"/>
  <c r="AR249" i="24"/>
  <c r="AN249" i="24"/>
  <c r="AJ249" i="24"/>
  <c r="AA249" i="24"/>
  <c r="V249" i="24"/>
  <c r="AM249" i="24"/>
  <c r="AE249" i="24"/>
  <c r="W249" i="24"/>
  <c r="AC249" i="24"/>
  <c r="AT249" i="24"/>
  <c r="AU256" i="24"/>
  <c r="AM256" i="24"/>
  <c r="AH256" i="24"/>
  <c r="Y256" i="24"/>
  <c r="R256" i="24"/>
  <c r="AO256" i="24"/>
  <c r="AJ256" i="24"/>
  <c r="X256" i="24"/>
  <c r="AL256" i="24"/>
  <c r="AC256" i="24"/>
  <c r="V256" i="24"/>
  <c r="AK256" i="24"/>
  <c r="AR256" i="24"/>
  <c r="AU259" i="24"/>
  <c r="AM259" i="24"/>
  <c r="AH259" i="24"/>
  <c r="Y259" i="24"/>
  <c r="R259" i="24"/>
  <c r="AL259" i="24"/>
  <c r="AC259" i="24"/>
  <c r="V259" i="24"/>
  <c r="AO259" i="24"/>
  <c r="AJ259" i="24"/>
  <c r="X259" i="24"/>
  <c r="AK259" i="24"/>
  <c r="AR259" i="24"/>
  <c r="AO262" i="24"/>
  <c r="AK262" i="24"/>
  <c r="AC262" i="24"/>
  <c r="W262" i="24"/>
  <c r="AU262" i="24"/>
  <c r="AL262" i="24"/>
  <c r="AA262" i="24"/>
  <c r="R262" i="24"/>
  <c r="AN262" i="24"/>
  <c r="AH262" i="24"/>
  <c r="X262" i="24"/>
  <c r="AJ262" i="24"/>
  <c r="AR262" i="24"/>
  <c r="AK265" i="24"/>
  <c r="AC265" i="24"/>
  <c r="W265" i="24"/>
  <c r="AN265" i="24"/>
  <c r="AH265" i="24"/>
  <c r="X265" i="24"/>
  <c r="AU265" i="24"/>
  <c r="AL265" i="24"/>
  <c r="AA265" i="24"/>
  <c r="AO265" i="24" s="1"/>
  <c r="R265" i="24"/>
  <c r="AJ265" i="24"/>
  <c r="AR265" i="24"/>
  <c r="AE282" i="24"/>
  <c r="AU286" i="24"/>
  <c r="AM286" i="24"/>
  <c r="AH286" i="24"/>
  <c r="Y286" i="24"/>
  <c r="R286" i="24"/>
  <c r="AJ286" i="24"/>
  <c r="X286" i="24"/>
  <c r="AL286" i="24"/>
  <c r="AC286" i="24"/>
  <c r="V286" i="24"/>
  <c r="AK286" i="24"/>
  <c r="AR286" i="24"/>
  <c r="AU290" i="24"/>
  <c r="AM290" i="24"/>
  <c r="AH290" i="24"/>
  <c r="Y290" i="24"/>
  <c r="R290" i="24"/>
  <c r="AL290" i="24"/>
  <c r="AC290" i="24"/>
  <c r="V290" i="24"/>
  <c r="AO290" i="24"/>
  <c r="AJ290" i="24"/>
  <c r="X290" i="24"/>
  <c r="AK290" i="24"/>
  <c r="AR290" i="24"/>
  <c r="AN302" i="24"/>
  <c r="AU261" i="24"/>
  <c r="AM261" i="24"/>
  <c r="AH261" i="24"/>
  <c r="Y261" i="24"/>
  <c r="R261" i="24"/>
  <c r="AA261" i="24"/>
  <c r="AK261" i="24"/>
  <c r="AP261" i="24"/>
  <c r="AT261" i="24"/>
  <c r="AU268" i="24"/>
  <c r="AM268" i="24"/>
  <c r="AH268" i="24"/>
  <c r="Y268" i="24"/>
  <c r="R268" i="24"/>
  <c r="AA268" i="24"/>
  <c r="AK268" i="24"/>
  <c r="AP268" i="24"/>
  <c r="AT268" i="24"/>
  <c r="AK271" i="24"/>
  <c r="AC271" i="24"/>
  <c r="W271" i="24"/>
  <c r="Y271" i="24"/>
  <c r="AJ271" i="24"/>
  <c r="AP271" i="24"/>
  <c r="AT271" i="24"/>
  <c r="AU276" i="24"/>
  <c r="AM276" i="24"/>
  <c r="AH276" i="24"/>
  <c r="Y276" i="24"/>
  <c r="R276" i="24"/>
  <c r="AA276" i="24"/>
  <c r="AK276" i="24"/>
  <c r="AP276" i="24"/>
  <c r="AT276" i="24"/>
  <c r="AK279" i="24"/>
  <c r="AC279" i="24"/>
  <c r="W279" i="24"/>
  <c r="Y279" i="24"/>
  <c r="AJ279" i="24"/>
  <c r="AP279" i="24"/>
  <c r="AT279" i="24"/>
  <c r="AU284" i="24"/>
  <c r="AM284" i="24"/>
  <c r="AH284" i="24"/>
  <c r="Y284" i="24"/>
  <c r="R284" i="24"/>
  <c r="AA284" i="24"/>
  <c r="AK284" i="24"/>
  <c r="AP284" i="24"/>
  <c r="AT284" i="24"/>
  <c r="AK287" i="24"/>
  <c r="AC287" i="24"/>
  <c r="W287" i="24"/>
  <c r="Y287" i="24"/>
  <c r="AJ287" i="24"/>
  <c r="AP287" i="24"/>
  <c r="AT287" i="24"/>
  <c r="AU292" i="24"/>
  <c r="AM292" i="24"/>
  <c r="AH292" i="24"/>
  <c r="Y292" i="24"/>
  <c r="R292" i="24"/>
  <c r="AA292" i="24"/>
  <c r="AK292" i="24"/>
  <c r="AP292" i="24"/>
  <c r="AT292" i="24"/>
  <c r="X293" i="24"/>
  <c r="AH293" i="24"/>
  <c r="AK295" i="24"/>
  <c r="AC295" i="24"/>
  <c r="W295" i="24"/>
  <c r="Y295" i="24"/>
  <c r="AJ295" i="24"/>
  <c r="AP295" i="24"/>
  <c r="AT295" i="24"/>
  <c r="X298" i="24"/>
  <c r="AJ298" i="24"/>
  <c r="AU300" i="24"/>
  <c r="AM300" i="24"/>
  <c r="AH300" i="24"/>
  <c r="Y300" i="24"/>
  <c r="R300" i="24"/>
  <c r="AA300" i="24"/>
  <c r="AK300" i="24"/>
  <c r="AP300" i="24"/>
  <c r="AT300" i="24"/>
  <c r="X301" i="24"/>
  <c r="AH301" i="24"/>
  <c r="AK303" i="24"/>
  <c r="AC303" i="24"/>
  <c r="W303" i="24"/>
  <c r="AN303" i="24"/>
  <c r="AH303" i="24"/>
  <c r="X303" i="24"/>
  <c r="AA303" i="24"/>
  <c r="AM303" i="24"/>
  <c r="V307" i="24"/>
  <c r="AH307" i="24"/>
  <c r="AP307" i="24"/>
  <c r="AT307" i="24"/>
  <c r="AA308" i="24"/>
  <c r="AL308" i="24"/>
  <c r="Y311" i="24"/>
  <c r="AL311" i="24"/>
  <c r="AU312" i="24"/>
  <c r="AM312" i="24"/>
  <c r="AH312" i="24"/>
  <c r="Y312" i="24"/>
  <c r="R312" i="24"/>
  <c r="AL312" i="24"/>
  <c r="AC312" i="24"/>
  <c r="V312" i="24"/>
  <c r="AE312" i="24"/>
  <c r="V314" i="24"/>
  <c r="AJ314" i="24"/>
  <c r="AP314" i="24"/>
  <c r="AK315" i="24"/>
  <c r="AC315" i="24"/>
  <c r="W315" i="24"/>
  <c r="AU315" i="24"/>
  <c r="AL315" i="24"/>
  <c r="AA315" i="24"/>
  <c r="R315" i="24"/>
  <c r="AE315" i="24"/>
  <c r="AN315" i="24"/>
  <c r="R317" i="24"/>
  <c r="AH317" i="24"/>
  <c r="AP317" i="24"/>
  <c r="AU317" i="24"/>
  <c r="AK319" i="24"/>
  <c r="AC319" i="24"/>
  <c r="W319" i="24"/>
  <c r="AR319" i="24"/>
  <c r="AM319" i="24"/>
  <c r="AE319" i="24"/>
  <c r="V319" i="24"/>
  <c r="AN319" i="24"/>
  <c r="AH319" i="24"/>
  <c r="X319" i="24"/>
  <c r="AJ319" i="24"/>
  <c r="Y327" i="24"/>
  <c r="AK293" i="24"/>
  <c r="AC293" i="24"/>
  <c r="W293" i="24"/>
  <c r="Y293" i="24"/>
  <c r="AJ293" i="24"/>
  <c r="AP293" i="24"/>
  <c r="AT293" i="24"/>
  <c r="AU298" i="24"/>
  <c r="AM298" i="24"/>
  <c r="AH298" i="24"/>
  <c r="Y298" i="24"/>
  <c r="R298" i="24"/>
  <c r="AA298" i="24"/>
  <c r="AK298" i="24"/>
  <c r="AP298" i="24"/>
  <c r="AT298" i="24"/>
  <c r="AK301" i="24"/>
  <c r="AC301" i="24"/>
  <c r="W301" i="24"/>
  <c r="Y301" i="24"/>
  <c r="AJ301" i="24"/>
  <c r="AP301" i="24"/>
  <c r="AT301" i="24"/>
  <c r="X307" i="24"/>
  <c r="AJ307" i="24"/>
  <c r="AU308" i="24"/>
  <c r="AM308" i="24"/>
  <c r="AH308" i="24"/>
  <c r="Y308" i="24"/>
  <c r="R308" i="24"/>
  <c r="AJ308" i="24"/>
  <c r="X308" i="24"/>
  <c r="AC308" i="24"/>
  <c r="AN308" i="24"/>
  <c r="AK311" i="24"/>
  <c r="AC311" i="24"/>
  <c r="W311" i="24"/>
  <c r="AN311" i="24"/>
  <c r="AH311" i="24"/>
  <c r="X311" i="24"/>
  <c r="AA311" i="24"/>
  <c r="AM311" i="24"/>
  <c r="X314" i="24"/>
  <c r="AK314" i="24"/>
  <c r="X317" i="24"/>
  <c r="AJ317" i="24"/>
  <c r="AU324" i="24"/>
  <c r="AM324" i="24"/>
  <c r="AH324" i="24"/>
  <c r="Y324" i="24"/>
  <c r="R324" i="24"/>
  <c r="AR324" i="24"/>
  <c r="AN324" i="24"/>
  <c r="AE324" i="24"/>
  <c r="W324" i="24"/>
  <c r="AJ324" i="24"/>
  <c r="X324" i="24"/>
  <c r="AK324" i="24"/>
  <c r="AJ327" i="24"/>
  <c r="AT327" i="24"/>
  <c r="AT212" i="24"/>
  <c r="AR213" i="24"/>
  <c r="AN213" i="24"/>
  <c r="AJ213" i="24"/>
  <c r="AA213" i="24"/>
  <c r="V213" i="24"/>
  <c r="Y213" i="24"/>
  <c r="AK213" i="24"/>
  <c r="AP213" i="24"/>
  <c r="AU213" i="24"/>
  <c r="AT220" i="24"/>
  <c r="AR221" i="24"/>
  <c r="AN221" i="24"/>
  <c r="AJ221" i="24"/>
  <c r="AA221" i="24"/>
  <c r="V221" i="24"/>
  <c r="Y221" i="24"/>
  <c r="AK221" i="24"/>
  <c r="AP221" i="24"/>
  <c r="AU221" i="24"/>
  <c r="AT228" i="24"/>
  <c r="AR229" i="24"/>
  <c r="AN229" i="24"/>
  <c r="AJ229" i="24"/>
  <c r="AA229" i="24"/>
  <c r="V229" i="24"/>
  <c r="Y229" i="24"/>
  <c r="AK229" i="24"/>
  <c r="AP229" i="24"/>
  <c r="AU229" i="24"/>
  <c r="AT236" i="24"/>
  <c r="AR237" i="24"/>
  <c r="AN237" i="24"/>
  <c r="AJ237" i="24"/>
  <c r="AA237" i="24"/>
  <c r="V237" i="24"/>
  <c r="Y237" i="24"/>
  <c r="AK237" i="24"/>
  <c r="AP237" i="24"/>
  <c r="AU237" i="24"/>
  <c r="AT244" i="24"/>
  <c r="AR245" i="24"/>
  <c r="AN245" i="24"/>
  <c r="AJ245" i="24"/>
  <c r="AA245" i="24"/>
  <c r="V245" i="24"/>
  <c r="Y245" i="24"/>
  <c r="AK245" i="24"/>
  <c r="AP245" i="24"/>
  <c r="AU245" i="24"/>
  <c r="AT252" i="24"/>
  <c r="AR253" i="24"/>
  <c r="AN253" i="24"/>
  <c r="AJ253" i="24"/>
  <c r="AA253" i="24"/>
  <c r="V253" i="24"/>
  <c r="Y253" i="24"/>
  <c r="AK253" i="24"/>
  <c r="AP253" i="24"/>
  <c r="AU253" i="24"/>
  <c r="AU257" i="24"/>
  <c r="AM257" i="24"/>
  <c r="AH257" i="24"/>
  <c r="Y257" i="24"/>
  <c r="R257" i="24"/>
  <c r="AA257" i="24"/>
  <c r="AK257" i="24"/>
  <c r="AP257" i="24"/>
  <c r="AT257" i="24"/>
  <c r="AO260" i="24"/>
  <c r="AK260" i="24"/>
  <c r="AC260" i="24"/>
  <c r="W260" i="24"/>
  <c r="Y260" i="24"/>
  <c r="AJ260" i="24"/>
  <c r="AP260" i="24"/>
  <c r="AT260" i="24"/>
  <c r="W261" i="24"/>
  <c r="AE261" i="24"/>
  <c r="AN261" i="24"/>
  <c r="AR261" i="24"/>
  <c r="AU264" i="24"/>
  <c r="AM264" i="24"/>
  <c r="AH264" i="24"/>
  <c r="Y264" i="24"/>
  <c r="R264" i="24"/>
  <c r="AA264" i="24"/>
  <c r="AK264" i="24"/>
  <c r="AP264" i="24"/>
  <c r="AT264" i="24"/>
  <c r="AK267" i="24"/>
  <c r="AC267" i="24"/>
  <c r="W267" i="24"/>
  <c r="Y267" i="24"/>
  <c r="AJ267" i="24"/>
  <c r="AP267" i="24"/>
  <c r="AT267" i="24"/>
  <c r="W268" i="24"/>
  <c r="AE268" i="24"/>
  <c r="AN268" i="24"/>
  <c r="AR268" i="24"/>
  <c r="V271" i="24"/>
  <c r="AE271" i="24"/>
  <c r="AM271" i="24"/>
  <c r="AR271" i="24"/>
  <c r="AU272" i="24"/>
  <c r="AM272" i="24"/>
  <c r="AH272" i="24"/>
  <c r="Y272" i="24"/>
  <c r="R272" i="24"/>
  <c r="AA272" i="24"/>
  <c r="AK272" i="24"/>
  <c r="AP272" i="24"/>
  <c r="AT272" i="24"/>
  <c r="AK275" i="24"/>
  <c r="AC275" i="24"/>
  <c r="W275" i="24"/>
  <c r="Y275" i="24"/>
  <c r="AJ275" i="24"/>
  <c r="AP275" i="24"/>
  <c r="AT275" i="24"/>
  <c r="W276" i="24"/>
  <c r="AE276" i="24"/>
  <c r="AN276" i="24"/>
  <c r="AR276" i="24"/>
  <c r="V279" i="24"/>
  <c r="AE279" i="24"/>
  <c r="AM279" i="24"/>
  <c r="AR279" i="24"/>
  <c r="AU280" i="24"/>
  <c r="AM280" i="24"/>
  <c r="AH280" i="24"/>
  <c r="Y280" i="24"/>
  <c r="R280" i="24"/>
  <c r="AA280" i="24"/>
  <c r="AK280" i="24"/>
  <c r="AP280" i="24"/>
  <c r="AT280" i="24"/>
  <c r="AK283" i="24"/>
  <c r="AC283" i="24"/>
  <c r="W283" i="24"/>
  <c r="Y283" i="24"/>
  <c r="AJ283" i="24"/>
  <c r="AP283" i="24"/>
  <c r="AT283" i="24"/>
  <c r="W284" i="24"/>
  <c r="AE284" i="24"/>
  <c r="AN284" i="24"/>
  <c r="AR284" i="24"/>
  <c r="V287" i="24"/>
  <c r="AE287" i="24"/>
  <c r="AM287" i="24"/>
  <c r="AR287" i="24"/>
  <c r="AU288" i="24"/>
  <c r="AM288" i="24"/>
  <c r="AH288" i="24"/>
  <c r="Y288" i="24"/>
  <c r="R288" i="24"/>
  <c r="AA288" i="24"/>
  <c r="AK288" i="24"/>
  <c r="AP288" i="24"/>
  <c r="AT288" i="24"/>
  <c r="AK291" i="24"/>
  <c r="AC291" i="24"/>
  <c r="W291" i="24"/>
  <c r="Y291" i="24"/>
  <c r="AJ291" i="24"/>
  <c r="AP291" i="24"/>
  <c r="AT291" i="24"/>
  <c r="W292" i="24"/>
  <c r="AE292" i="24"/>
  <c r="AN292" i="24"/>
  <c r="AR292" i="24"/>
  <c r="R293" i="24"/>
  <c r="AA293" i="24"/>
  <c r="AL293" i="24"/>
  <c r="AU293" i="24"/>
  <c r="V295" i="24"/>
  <c r="AE295" i="24"/>
  <c r="AM295" i="24"/>
  <c r="AR295" i="24"/>
  <c r="AU296" i="24"/>
  <c r="AM296" i="24"/>
  <c r="AH296" i="24"/>
  <c r="Y296" i="24"/>
  <c r="R296" i="24"/>
  <c r="AA296" i="24"/>
  <c r="AK296" i="24"/>
  <c r="AP296" i="24"/>
  <c r="AT296" i="24"/>
  <c r="V298" i="24"/>
  <c r="AC298" i="24"/>
  <c r="AL298" i="24"/>
  <c r="AO299" i="24"/>
  <c r="AK299" i="24"/>
  <c r="AC299" i="24"/>
  <c r="W299" i="24"/>
  <c r="Y299" i="24"/>
  <c r="AJ299" i="24"/>
  <c r="AP299" i="24"/>
  <c r="AT299" i="24"/>
  <c r="W300" i="24"/>
  <c r="AE300" i="24"/>
  <c r="AN300" i="24"/>
  <c r="AR300" i="24"/>
  <c r="R301" i="24"/>
  <c r="AA301" i="24"/>
  <c r="AL301" i="24"/>
  <c r="AU301" i="24"/>
  <c r="V303" i="24"/>
  <c r="AJ303" i="24"/>
  <c r="AU303" i="24"/>
  <c r="AU306" i="24"/>
  <c r="AM306" i="24"/>
  <c r="AH306" i="24"/>
  <c r="Y306" i="24"/>
  <c r="R306" i="24"/>
  <c r="AR306" i="24"/>
  <c r="AN306" i="24"/>
  <c r="AE306" i="24"/>
  <c r="W306" i="24"/>
  <c r="AO306" i="24" s="1"/>
  <c r="AC306" i="24"/>
  <c r="AT306" i="24"/>
  <c r="Y307" i="24"/>
  <c r="AM307" i="24"/>
  <c r="V308" i="24"/>
  <c r="AE308" i="24"/>
  <c r="AP308" i="24"/>
  <c r="AT308" i="24"/>
  <c r="AK309" i="24"/>
  <c r="AC309" i="24"/>
  <c r="W309" i="24"/>
  <c r="AR309" i="24"/>
  <c r="AM309" i="24"/>
  <c r="AE309" i="24"/>
  <c r="V309" i="24"/>
  <c r="AA309" i="24"/>
  <c r="AN309" i="24"/>
  <c r="AT309" i="24"/>
  <c r="R311" i="24"/>
  <c r="AE311" i="24"/>
  <c r="AO311" i="24" s="1"/>
  <c r="AP311" i="24"/>
  <c r="AT311" i="24"/>
  <c r="X312" i="24"/>
  <c r="AO312" i="24" s="1"/>
  <c r="AK312" i="24"/>
  <c r="AA314" i="24"/>
  <c r="X315" i="24"/>
  <c r="AJ315" i="24"/>
  <c r="AU316" i="24"/>
  <c r="AM316" i="24"/>
  <c r="AH316" i="24"/>
  <c r="Y316" i="24"/>
  <c r="R316" i="24"/>
  <c r="AO316" i="24"/>
  <c r="AJ316" i="24"/>
  <c r="X316" i="24"/>
  <c r="AC316" i="24"/>
  <c r="AN316" i="24"/>
  <c r="Y317" i="24"/>
  <c r="Y319" i="24"/>
  <c r="AP319" i="24"/>
  <c r="AU319" i="24"/>
  <c r="AU322" i="24"/>
  <c r="AM322" i="24"/>
  <c r="AH322" i="24"/>
  <c r="Y322" i="24"/>
  <c r="R322" i="24"/>
  <c r="AL322" i="24"/>
  <c r="AC322" i="24"/>
  <c r="V322" i="24"/>
  <c r="AR322" i="24"/>
  <c r="AN322" i="24"/>
  <c r="AE322" i="24"/>
  <c r="W322" i="24"/>
  <c r="AK322" i="24"/>
  <c r="V324" i="24"/>
  <c r="AL324" i="24"/>
  <c r="AT324" i="24"/>
  <c r="AK325" i="24"/>
  <c r="AC325" i="24"/>
  <c r="W325" i="24"/>
  <c r="AU325" i="24"/>
  <c r="AL325" i="24"/>
  <c r="AA325" i="24"/>
  <c r="R325" i="24"/>
  <c r="AR325" i="24"/>
  <c r="AM325" i="24"/>
  <c r="AE325" i="24"/>
  <c r="V325" i="24"/>
  <c r="AJ325" i="24"/>
  <c r="AK307" i="24"/>
  <c r="AC307" i="24"/>
  <c r="W307" i="24"/>
  <c r="AU307" i="24"/>
  <c r="AL307" i="24"/>
  <c r="AA307" i="24"/>
  <c r="R307" i="24"/>
  <c r="AE307" i="24"/>
  <c r="AN307" i="24"/>
  <c r="AU314" i="24"/>
  <c r="AM314" i="24"/>
  <c r="AH314" i="24"/>
  <c r="Y314" i="24"/>
  <c r="R314" i="24"/>
  <c r="AR314" i="24"/>
  <c r="AN314" i="24"/>
  <c r="AE314" i="24"/>
  <c r="W314" i="24"/>
  <c r="AC314" i="24"/>
  <c r="AT314" i="24"/>
  <c r="AO317" i="24"/>
  <c r="AK317" i="24"/>
  <c r="AC317" i="24"/>
  <c r="W317" i="24"/>
  <c r="AR317" i="24"/>
  <c r="AM317" i="24"/>
  <c r="AE317" i="24"/>
  <c r="V317" i="24"/>
  <c r="AA317" i="24"/>
  <c r="AN317" i="24"/>
  <c r="AT317" i="24"/>
  <c r="AK327" i="24"/>
  <c r="AC327" i="24"/>
  <c r="W327" i="24"/>
  <c r="AR327" i="24"/>
  <c r="AM327" i="24"/>
  <c r="AE327" i="24"/>
  <c r="V327" i="24"/>
  <c r="AU327" i="24"/>
  <c r="AL327" i="24"/>
  <c r="AA327" i="24"/>
  <c r="R327" i="24"/>
  <c r="AN327" i="24"/>
  <c r="AH327" i="24"/>
  <c r="X327" i="24"/>
  <c r="X194" i="24"/>
  <c r="AE194" i="24"/>
  <c r="AO194" i="24" s="1"/>
  <c r="AL194" i="24"/>
  <c r="AP194" i="24"/>
  <c r="X196" i="24"/>
  <c r="AE196" i="24"/>
  <c r="AO196" i="24" s="1"/>
  <c r="AL196" i="24"/>
  <c r="AP196" i="24"/>
  <c r="X198" i="24"/>
  <c r="AE198" i="24"/>
  <c r="AO198" i="24" s="1"/>
  <c r="AL198" i="24"/>
  <c r="AP198" i="24"/>
  <c r="X200" i="24"/>
  <c r="AE200" i="24"/>
  <c r="AL200" i="24"/>
  <c r="AP200" i="24"/>
  <c r="X202" i="24"/>
  <c r="AE202" i="24"/>
  <c r="AL202" i="24"/>
  <c r="AP202" i="24"/>
  <c r="X204" i="24"/>
  <c r="AE204" i="24"/>
  <c r="AL204" i="24"/>
  <c r="AP204" i="24"/>
  <c r="X206" i="24"/>
  <c r="AE206" i="24"/>
  <c r="AL206" i="24"/>
  <c r="AP206" i="24"/>
  <c r="X208" i="24"/>
  <c r="AE208" i="24"/>
  <c r="AL208" i="24"/>
  <c r="AP208" i="24"/>
  <c r="X210" i="24"/>
  <c r="AE210" i="24"/>
  <c r="AL210" i="24"/>
  <c r="AP210" i="24"/>
  <c r="X212" i="24"/>
  <c r="AE212" i="24"/>
  <c r="AL212" i="24"/>
  <c r="AP212" i="24"/>
  <c r="X214" i="24"/>
  <c r="AE214" i="24"/>
  <c r="AL214" i="24"/>
  <c r="AP214" i="24"/>
  <c r="X216" i="24"/>
  <c r="AE216" i="24"/>
  <c r="AL216" i="24"/>
  <c r="AP216" i="24"/>
  <c r="X218" i="24"/>
  <c r="AE218" i="24"/>
  <c r="AL218" i="24"/>
  <c r="AP218" i="24"/>
  <c r="X220" i="24"/>
  <c r="AE220" i="24"/>
  <c r="AL220" i="24"/>
  <c r="AP220" i="24"/>
  <c r="X222" i="24"/>
  <c r="AE222" i="24"/>
  <c r="AL222" i="24"/>
  <c r="AP222" i="24"/>
  <c r="X224" i="24"/>
  <c r="AE224" i="24"/>
  <c r="AL224" i="24"/>
  <c r="AP224" i="24"/>
  <c r="X226" i="24"/>
  <c r="AE226" i="24"/>
  <c r="AL226" i="24"/>
  <c r="AP226" i="24"/>
  <c r="X228" i="24"/>
  <c r="AE228" i="24"/>
  <c r="AL228" i="24"/>
  <c r="AP228" i="24"/>
  <c r="X230" i="24"/>
  <c r="AE230" i="24"/>
  <c r="AL230" i="24"/>
  <c r="AP230" i="24"/>
  <c r="X232" i="24"/>
  <c r="AE232" i="24"/>
  <c r="AL232" i="24"/>
  <c r="AP232" i="24"/>
  <c r="X234" i="24"/>
  <c r="AE234" i="24"/>
  <c r="AL234" i="24"/>
  <c r="AP234" i="24"/>
  <c r="X236" i="24"/>
  <c r="AE236" i="24"/>
  <c r="AL236" i="24"/>
  <c r="AP236" i="24"/>
  <c r="X238" i="24"/>
  <c r="AE238" i="24"/>
  <c r="AL238" i="24"/>
  <c r="AP238" i="24"/>
  <c r="X240" i="24"/>
  <c r="AE240" i="24"/>
  <c r="AL240" i="24"/>
  <c r="AP240" i="24"/>
  <c r="X242" i="24"/>
  <c r="AE242" i="24"/>
  <c r="AL242" i="24"/>
  <c r="AP242" i="24"/>
  <c r="X244" i="24"/>
  <c r="AE244" i="24"/>
  <c r="AL244" i="24"/>
  <c r="AP244" i="24"/>
  <c r="X246" i="24"/>
  <c r="AE246" i="24"/>
  <c r="AL246" i="24"/>
  <c r="AP246" i="24"/>
  <c r="X248" i="24"/>
  <c r="AE248" i="24"/>
  <c r="AL248" i="24"/>
  <c r="AP248" i="24"/>
  <c r="X250" i="24"/>
  <c r="AE250" i="24"/>
  <c r="AL250" i="24"/>
  <c r="AP250" i="24"/>
  <c r="X252" i="24"/>
  <c r="AE252" i="24"/>
  <c r="AL252" i="24"/>
  <c r="AP252" i="24"/>
  <c r="X254" i="24"/>
  <c r="AE254" i="24"/>
  <c r="AL254" i="24"/>
  <c r="AP254" i="24"/>
  <c r="AK305" i="24"/>
  <c r="AC305" i="24"/>
  <c r="W305" i="24"/>
  <c r="Y305" i="24"/>
  <c r="AJ305" i="24"/>
  <c r="AP305" i="24"/>
  <c r="AT305" i="24"/>
  <c r="AU310" i="24"/>
  <c r="AM310" i="24"/>
  <c r="AH310" i="24"/>
  <c r="Y310" i="24"/>
  <c r="R310" i="24"/>
  <c r="AA310" i="24"/>
  <c r="AK310" i="24"/>
  <c r="AP310" i="24"/>
  <c r="AT310" i="24"/>
  <c r="AK313" i="24"/>
  <c r="AC313" i="24"/>
  <c r="W313" i="24"/>
  <c r="Y313" i="24"/>
  <c r="AJ313" i="24"/>
  <c r="AP313" i="24"/>
  <c r="AT313" i="24"/>
  <c r="AU318" i="24"/>
  <c r="AM318" i="24"/>
  <c r="AH318" i="24"/>
  <c r="Y318" i="24"/>
  <c r="R318" i="24"/>
  <c r="AA318" i="24"/>
  <c r="AK318" i="24"/>
  <c r="AP318" i="24"/>
  <c r="AT318" i="24"/>
  <c r="V320" i="24"/>
  <c r="AC320" i="24"/>
  <c r="AK321" i="24"/>
  <c r="AC321" i="24"/>
  <c r="W321" i="24"/>
  <c r="Y321" i="24"/>
  <c r="AJ321" i="24"/>
  <c r="AP321" i="24"/>
  <c r="AT321" i="24"/>
  <c r="R323" i="24"/>
  <c r="AA323" i="24"/>
  <c r="AL323" i="24"/>
  <c r="AU326" i="24"/>
  <c r="AM326" i="24"/>
  <c r="AH326" i="24"/>
  <c r="Y326" i="24"/>
  <c r="R326" i="24"/>
  <c r="AA326" i="24"/>
  <c r="AK326" i="24"/>
  <c r="AP326" i="24"/>
  <c r="AT326" i="24"/>
  <c r="W328" i="24"/>
  <c r="AE328" i="24"/>
  <c r="W329" i="24"/>
  <c r="AE329" i="24"/>
  <c r="AN329" i="24"/>
  <c r="AK332" i="24"/>
  <c r="AC332" i="24"/>
  <c r="W332" i="24"/>
  <c r="AU332" i="24"/>
  <c r="AN332" i="24"/>
  <c r="AH332" i="24"/>
  <c r="X332" i="24"/>
  <c r="AA332" i="24"/>
  <c r="AM332" i="24"/>
  <c r="AL335" i="24"/>
  <c r="AU336" i="24"/>
  <c r="AM336" i="24"/>
  <c r="AH336" i="24"/>
  <c r="Y336" i="24"/>
  <c r="R336" i="24"/>
  <c r="AJ336" i="24"/>
  <c r="X336" i="24"/>
  <c r="AK336" i="24"/>
  <c r="W336" i="24"/>
  <c r="AT336" i="24"/>
  <c r="AP336" i="24"/>
  <c r="AE336" i="24"/>
  <c r="V336" i="24"/>
  <c r="AN336" i="24"/>
  <c r="AK344" i="24"/>
  <c r="AC344" i="24"/>
  <c r="W344" i="24"/>
  <c r="AN344" i="24"/>
  <c r="AH344" i="24"/>
  <c r="X344" i="24"/>
  <c r="AU344" i="24"/>
  <c r="AJ344" i="24"/>
  <c r="V344" i="24"/>
  <c r="AT344" i="24"/>
  <c r="AP344" i="24"/>
  <c r="AE344" i="24"/>
  <c r="R344" i="24"/>
  <c r="AM344" i="24"/>
  <c r="AR335" i="24"/>
  <c r="AN335" i="24"/>
  <c r="AJ335" i="24"/>
  <c r="AA335" i="24"/>
  <c r="V335" i="24"/>
  <c r="AT335" i="24"/>
  <c r="AH335" i="24"/>
  <c r="X335" i="24"/>
  <c r="AK335" i="24"/>
  <c r="W335" i="24"/>
  <c r="AP335" i="24"/>
  <c r="AE335" i="24"/>
  <c r="R335" i="24"/>
  <c r="AM335" i="24"/>
  <c r="AU342" i="24"/>
  <c r="AM342" i="24"/>
  <c r="AH342" i="24"/>
  <c r="Y342" i="24"/>
  <c r="R342" i="24"/>
  <c r="AJ342" i="24"/>
  <c r="X342" i="24"/>
  <c r="AR342" i="24"/>
  <c r="AL342" i="24"/>
  <c r="AA342" i="24"/>
  <c r="AK342" i="24"/>
  <c r="W342" i="24"/>
  <c r="AN342" i="24"/>
  <c r="AT342" i="24"/>
  <c r="AR328" i="24"/>
  <c r="AN328" i="24"/>
  <c r="AJ328" i="24"/>
  <c r="AA328" i="24"/>
  <c r="V328" i="24"/>
  <c r="Y328" i="24"/>
  <c r="AK328" i="24"/>
  <c r="AP328" i="24"/>
  <c r="AU328" i="24"/>
  <c r="AU329" i="24"/>
  <c r="AM329" i="24"/>
  <c r="AH329" i="24"/>
  <c r="Y329" i="24"/>
  <c r="R329" i="24"/>
  <c r="AA329" i="24"/>
  <c r="AK329" i="24"/>
  <c r="AP329" i="24"/>
  <c r="AT329" i="24"/>
  <c r="Y335" i="24"/>
  <c r="AR339" i="24"/>
  <c r="AN339" i="24"/>
  <c r="AJ339" i="24"/>
  <c r="AA339" i="24"/>
  <c r="V339" i="24"/>
  <c r="AM339" i="24"/>
  <c r="AE339" i="24"/>
  <c r="W339" i="24"/>
  <c r="AL339" i="24"/>
  <c r="Y339" i="24"/>
  <c r="AK339" i="24"/>
  <c r="X339" i="24"/>
  <c r="AO339" i="24"/>
  <c r="AT339" i="24"/>
  <c r="V342" i="24"/>
  <c r="AP342" i="24"/>
  <c r="AU320" i="24"/>
  <c r="AM320" i="24"/>
  <c r="AH320" i="24"/>
  <c r="Y320" i="24"/>
  <c r="R320" i="24"/>
  <c r="AA320" i="24"/>
  <c r="AK320" i="24"/>
  <c r="AP320" i="24"/>
  <c r="AT320" i="24"/>
  <c r="AK323" i="24"/>
  <c r="AC323" i="24"/>
  <c r="W323" i="24"/>
  <c r="Y323" i="24"/>
  <c r="AJ323" i="24"/>
  <c r="AP323" i="24"/>
  <c r="AT323" i="24"/>
  <c r="R328" i="24"/>
  <c r="AC328" i="24"/>
  <c r="AL328" i="24"/>
  <c r="V329" i="24"/>
  <c r="AC329" i="24"/>
  <c r="AL329" i="24"/>
  <c r="AC335" i="24"/>
  <c r="R339" i="24"/>
  <c r="AP339" i="24"/>
  <c r="AU339" i="24"/>
  <c r="AC342" i="24"/>
  <c r="AL344" i="24"/>
  <c r="AK347" i="24"/>
  <c r="AC347" i="24"/>
  <c r="W347" i="24"/>
  <c r="AU347" i="24"/>
  <c r="AL347" i="24"/>
  <c r="AA347" i="24"/>
  <c r="R347" i="24"/>
  <c r="AE347" i="24"/>
  <c r="AN347" i="24"/>
  <c r="AK338" i="24"/>
  <c r="AC338" i="24"/>
  <c r="W338" i="24"/>
  <c r="AN338" i="24"/>
  <c r="AH338" i="24"/>
  <c r="X338" i="24"/>
  <c r="AA338" i="24"/>
  <c r="AM338" i="24"/>
  <c r="AT340" i="24"/>
  <c r="AK341" i="24"/>
  <c r="AC341" i="24"/>
  <c r="W341" i="24"/>
  <c r="AU341" i="24"/>
  <c r="AL341" i="24"/>
  <c r="AA341" i="24"/>
  <c r="R341" i="24"/>
  <c r="AE341" i="24"/>
  <c r="AN341" i="24"/>
  <c r="V347" i="24"/>
  <c r="AH347" i="24"/>
  <c r="AP347" i="24"/>
  <c r="AT347" i="24"/>
  <c r="AU330" i="24"/>
  <c r="AM330" i="24"/>
  <c r="AH330" i="24"/>
  <c r="Y330" i="24"/>
  <c r="X330" i="24"/>
  <c r="AJ330" i="24"/>
  <c r="R338" i="24"/>
  <c r="AE338" i="24"/>
  <c r="AP338" i="24"/>
  <c r="AT338" i="24"/>
  <c r="V341" i="24"/>
  <c r="AH341" i="24"/>
  <c r="AP341" i="24"/>
  <c r="AT341" i="24"/>
  <c r="AR345" i="24"/>
  <c r="AN345" i="24"/>
  <c r="AJ345" i="24"/>
  <c r="AA345" i="24"/>
  <c r="V345" i="24"/>
  <c r="AM345" i="24"/>
  <c r="AE345" i="24"/>
  <c r="W345" i="24"/>
  <c r="AC345" i="24"/>
  <c r="AO345" i="24" s="1"/>
  <c r="AT345" i="24"/>
  <c r="X347" i="24"/>
  <c r="AJ347" i="24"/>
  <c r="AU355" i="24"/>
  <c r="AM355" i="24"/>
  <c r="AH355" i="24"/>
  <c r="Y355" i="24"/>
  <c r="R355" i="24"/>
  <c r="AR355" i="24"/>
  <c r="AN355" i="24"/>
  <c r="AE355" i="24"/>
  <c r="W355" i="24"/>
  <c r="AC355" i="24"/>
  <c r="AT355" i="24"/>
  <c r="AK356" i="24"/>
  <c r="AC356" i="24"/>
  <c r="W356" i="24"/>
  <c r="AR356" i="24"/>
  <c r="AM356" i="24"/>
  <c r="AE356" i="24"/>
  <c r="V356" i="24"/>
  <c r="AJ356" i="24"/>
  <c r="X356" i="24"/>
  <c r="AH356" i="24"/>
  <c r="AK362" i="24"/>
  <c r="AC362" i="24"/>
  <c r="W362" i="24"/>
  <c r="AR362" i="24"/>
  <c r="AM362" i="24"/>
  <c r="AE362" i="24"/>
  <c r="V362" i="24"/>
  <c r="AA362" i="24"/>
  <c r="AN362" i="24"/>
  <c r="AT362" i="24"/>
  <c r="R364" i="24"/>
  <c r="AE364" i="24"/>
  <c r="AP364" i="24"/>
  <c r="AT364" i="24"/>
  <c r="X366" i="24"/>
  <c r="AL366" i="24"/>
  <c r="AT366" i="24"/>
  <c r="AU360" i="24"/>
  <c r="AM360" i="24"/>
  <c r="AH360" i="24"/>
  <c r="Y360" i="24"/>
  <c r="R360" i="24"/>
  <c r="AR360" i="24"/>
  <c r="AN360" i="24"/>
  <c r="AE360" i="24"/>
  <c r="W360" i="24"/>
  <c r="AC360" i="24"/>
  <c r="AT360" i="24"/>
  <c r="AT361" i="24"/>
  <c r="V364" i="24"/>
  <c r="AJ364" i="24"/>
  <c r="AU364" i="24"/>
  <c r="Y366" i="24"/>
  <c r="AN366" i="24"/>
  <c r="AU373" i="24"/>
  <c r="AM373" i="24"/>
  <c r="AH373" i="24"/>
  <c r="Y373" i="24"/>
  <c r="R373" i="24"/>
  <c r="AJ373" i="24"/>
  <c r="X373" i="24"/>
  <c r="AR373" i="24"/>
  <c r="AL373" i="24"/>
  <c r="AA373" i="24"/>
  <c r="AT373" i="24"/>
  <c r="AP373" i="24"/>
  <c r="AE373" i="24"/>
  <c r="V373" i="24"/>
  <c r="AN373" i="24"/>
  <c r="AR333" i="24"/>
  <c r="AN333" i="24"/>
  <c r="AJ333" i="24"/>
  <c r="AA333" i="24"/>
  <c r="V333" i="24"/>
  <c r="Y333" i="24"/>
  <c r="AK333" i="24"/>
  <c r="AP333" i="24"/>
  <c r="AU333" i="24"/>
  <c r="AR348" i="24"/>
  <c r="AN348" i="24"/>
  <c r="AJ348" i="24"/>
  <c r="AA348" i="24"/>
  <c r="V348" i="24"/>
  <c r="Y348" i="24"/>
  <c r="AK348" i="24"/>
  <c r="AP348" i="24"/>
  <c r="AU348" i="24"/>
  <c r="AU349" i="24"/>
  <c r="AM349" i="24"/>
  <c r="AH349" i="24"/>
  <c r="Y349" i="24"/>
  <c r="R349" i="24"/>
  <c r="AA349" i="24"/>
  <c r="AK349" i="24"/>
  <c r="AP349" i="24"/>
  <c r="AT349" i="24"/>
  <c r="AT350" i="24"/>
  <c r="AR351" i="24"/>
  <c r="AN351" i="24"/>
  <c r="AJ351" i="24"/>
  <c r="AA351" i="24"/>
  <c r="V351" i="24"/>
  <c r="Y351" i="24"/>
  <c r="AK351" i="24"/>
  <c r="AP351" i="24"/>
  <c r="AU351" i="24"/>
  <c r="AU352" i="24"/>
  <c r="AM352" i="24"/>
  <c r="AH352" i="24"/>
  <c r="Y352" i="24"/>
  <c r="R352" i="24"/>
  <c r="AA352" i="24"/>
  <c r="AK352" i="24"/>
  <c r="AP352" i="24"/>
  <c r="AT352" i="24"/>
  <c r="AT353" i="24"/>
  <c r="AK354" i="24"/>
  <c r="AC354" i="24"/>
  <c r="W354" i="24"/>
  <c r="Y354" i="24"/>
  <c r="AJ354" i="24"/>
  <c r="AP354" i="24"/>
  <c r="AT354" i="24"/>
  <c r="V360" i="24"/>
  <c r="AJ360" i="24"/>
  <c r="AP360" i="24"/>
  <c r="X362" i="24"/>
  <c r="AJ362" i="24"/>
  <c r="Y364" i="24"/>
  <c r="AL364" i="24"/>
  <c r="AU365" i="24"/>
  <c r="AM365" i="24"/>
  <c r="AH365" i="24"/>
  <c r="Y365" i="24"/>
  <c r="R365" i="24"/>
  <c r="AL365" i="24"/>
  <c r="AC365" i="24"/>
  <c r="AO365" i="24" s="1"/>
  <c r="V365" i="24"/>
  <c r="AE365" i="24"/>
  <c r="AU369" i="24"/>
  <c r="AM369" i="24"/>
  <c r="AH369" i="24"/>
  <c r="Y369" i="24"/>
  <c r="R369" i="24"/>
  <c r="AL369" i="24"/>
  <c r="AC369" i="24"/>
  <c r="V369" i="24"/>
  <c r="AT369" i="24"/>
  <c r="AP369" i="24"/>
  <c r="AJ369" i="24"/>
  <c r="W369" i="24"/>
  <c r="AR369" i="24"/>
  <c r="AN369" i="24"/>
  <c r="AA369" i="24"/>
  <c r="AO369" i="24" s="1"/>
  <c r="AK372" i="24"/>
  <c r="AC372" i="24"/>
  <c r="W372" i="24"/>
  <c r="AU372" i="24"/>
  <c r="AL372" i="24"/>
  <c r="AA372" i="24"/>
  <c r="R372" i="24"/>
  <c r="AT372" i="24"/>
  <c r="AP372" i="24"/>
  <c r="AH372" i="24"/>
  <c r="V372" i="24"/>
  <c r="AR372" i="24"/>
  <c r="AM372" i="24"/>
  <c r="Y372" i="24"/>
  <c r="AN372" i="24"/>
  <c r="W373" i="24"/>
  <c r="AO373" i="24" s="1"/>
  <c r="AK376" i="24"/>
  <c r="AC376" i="24"/>
  <c r="W376" i="24"/>
  <c r="AN376" i="24"/>
  <c r="AH376" i="24"/>
  <c r="X376" i="24"/>
  <c r="AR376" i="24"/>
  <c r="AL376" i="24"/>
  <c r="Y376" i="24"/>
  <c r="AU376" i="24"/>
  <c r="AJ376" i="24"/>
  <c r="V376" i="24"/>
  <c r="AT376" i="24"/>
  <c r="AP376" i="24"/>
  <c r="AE376" i="24"/>
  <c r="R376" i="24"/>
  <c r="AK364" i="24"/>
  <c r="AC364" i="24"/>
  <c r="W364" i="24"/>
  <c r="AN364" i="24"/>
  <c r="AH364" i="24"/>
  <c r="X364" i="24"/>
  <c r="AA364" i="24"/>
  <c r="AM364" i="24"/>
  <c r="AK366" i="24"/>
  <c r="AC366" i="24"/>
  <c r="W366" i="24"/>
  <c r="AR366" i="24"/>
  <c r="AM366" i="24"/>
  <c r="AE366" i="24"/>
  <c r="V366" i="24"/>
  <c r="AU366" i="24"/>
  <c r="AP366" i="24"/>
  <c r="AH366" i="24"/>
  <c r="R366" i="24"/>
  <c r="AJ366" i="24"/>
  <c r="AK384" i="24"/>
  <c r="AC384" i="24"/>
  <c r="W384" i="24"/>
  <c r="AR384" i="24"/>
  <c r="AM384" i="24"/>
  <c r="AE384" i="24"/>
  <c r="V384" i="24"/>
  <c r="AL384" i="24"/>
  <c r="Y384" i="24"/>
  <c r="AH384" i="24"/>
  <c r="AU387" i="24"/>
  <c r="AM387" i="24"/>
  <c r="AH387" i="24"/>
  <c r="Y387" i="24"/>
  <c r="R387" i="24"/>
  <c r="AL387" i="24"/>
  <c r="AC387" i="24"/>
  <c r="V387" i="24"/>
  <c r="AT387" i="24"/>
  <c r="AP387" i="24"/>
  <c r="AJ387" i="24"/>
  <c r="W387" i="24"/>
  <c r="AK387" i="24"/>
  <c r="X387" i="24"/>
  <c r="AU389" i="24"/>
  <c r="AM389" i="24"/>
  <c r="AH389" i="24"/>
  <c r="Y389" i="24"/>
  <c r="R389" i="24"/>
  <c r="AL389" i="24"/>
  <c r="AC389" i="24"/>
  <c r="V389" i="24"/>
  <c r="AR389" i="24"/>
  <c r="AN389" i="24"/>
  <c r="AE389" i="24"/>
  <c r="W389" i="24"/>
  <c r="AP389" i="24"/>
  <c r="AA389" i="24"/>
  <c r="AJ389" i="24"/>
  <c r="AK394" i="24"/>
  <c r="AC394" i="24"/>
  <c r="W394" i="24"/>
  <c r="AR394" i="24"/>
  <c r="AM394" i="24"/>
  <c r="AE394" i="24"/>
  <c r="V394" i="24"/>
  <c r="AN394" i="24"/>
  <c r="AH394" i="24"/>
  <c r="X394" i="24"/>
  <c r="AT394" i="24"/>
  <c r="AL394" i="24"/>
  <c r="R394" i="24"/>
  <c r="AA394" i="24"/>
  <c r="AU394" i="24"/>
  <c r="AP394" i="24"/>
  <c r="Y394" i="24"/>
  <c r="AU357" i="24"/>
  <c r="AM357" i="24"/>
  <c r="AH357" i="24"/>
  <c r="Y357" i="24"/>
  <c r="R357" i="24"/>
  <c r="AA357" i="24"/>
  <c r="AK357" i="24"/>
  <c r="AP357" i="24"/>
  <c r="AT357" i="24"/>
  <c r="AT358" i="24"/>
  <c r="AK359" i="24"/>
  <c r="AC359" i="24"/>
  <c r="W359" i="24"/>
  <c r="Y359" i="24"/>
  <c r="AJ359" i="24"/>
  <c r="AP359" i="24"/>
  <c r="AT359" i="24"/>
  <c r="AU363" i="24"/>
  <c r="AM363" i="24"/>
  <c r="AH363" i="24"/>
  <c r="Y363" i="24"/>
  <c r="R363" i="24"/>
  <c r="AA363" i="24"/>
  <c r="AK363" i="24"/>
  <c r="AP363" i="24"/>
  <c r="AT363" i="24"/>
  <c r="V368" i="24"/>
  <c r="AJ368" i="24"/>
  <c r="AU371" i="24"/>
  <c r="AM371" i="24"/>
  <c r="AH371" i="24"/>
  <c r="Y371" i="24"/>
  <c r="R371" i="24"/>
  <c r="AR371" i="24"/>
  <c r="AN371" i="24"/>
  <c r="AE371" i="24"/>
  <c r="W371" i="24"/>
  <c r="AC371" i="24"/>
  <c r="AT371" i="24"/>
  <c r="AK374" i="24"/>
  <c r="AC374" i="24"/>
  <c r="W374" i="24"/>
  <c r="AR374" i="24"/>
  <c r="AM374" i="24"/>
  <c r="AE374" i="24"/>
  <c r="V374" i="24"/>
  <c r="AA374" i="24"/>
  <c r="AO374" i="24" s="1"/>
  <c r="AN374" i="24"/>
  <c r="AT374" i="24"/>
  <c r="X377" i="24"/>
  <c r="AE379" i="24"/>
  <c r="AP379" i="24"/>
  <c r="X381" i="24"/>
  <c r="AK382" i="24"/>
  <c r="AC382" i="24"/>
  <c r="W382" i="24"/>
  <c r="AU382" i="24"/>
  <c r="AL382" i="24"/>
  <c r="AA382" i="24"/>
  <c r="R382" i="24"/>
  <c r="AJ382" i="24"/>
  <c r="X382" i="24"/>
  <c r="AH382" i="24"/>
  <c r="R384" i="24"/>
  <c r="AJ384" i="24"/>
  <c r="AA387" i="24"/>
  <c r="X389" i="24"/>
  <c r="AJ394" i="24"/>
  <c r="AU379" i="24"/>
  <c r="AM379" i="24"/>
  <c r="AH379" i="24"/>
  <c r="Y379" i="24"/>
  <c r="R379" i="24"/>
  <c r="AL379" i="24"/>
  <c r="AC379" i="24"/>
  <c r="V379" i="24"/>
  <c r="AK379" i="24"/>
  <c r="X379" i="24"/>
  <c r="AJ379" i="24"/>
  <c r="X384" i="24"/>
  <c r="AN384" i="24"/>
  <c r="AT384" i="24"/>
  <c r="AE387" i="24"/>
  <c r="AR387" i="24"/>
  <c r="AK389" i="24"/>
  <c r="AT389" i="24"/>
  <c r="AK368" i="24"/>
  <c r="AC368" i="24"/>
  <c r="W368" i="24"/>
  <c r="AN368" i="24"/>
  <c r="AH368" i="24"/>
  <c r="X368" i="24"/>
  <c r="AA368" i="24"/>
  <c r="AM368" i="24"/>
  <c r="AU377" i="24"/>
  <c r="AM377" i="24"/>
  <c r="AH377" i="24"/>
  <c r="Y377" i="24"/>
  <c r="R377" i="24"/>
  <c r="AL377" i="24"/>
  <c r="AC377" i="24"/>
  <c r="V377" i="24"/>
  <c r="AE377" i="24"/>
  <c r="AO377" i="24" s="1"/>
  <c r="W379" i="24"/>
  <c r="AN379" i="24"/>
  <c r="AR379" i="24"/>
  <c r="AU381" i="24"/>
  <c r="AM381" i="24"/>
  <c r="AH381" i="24"/>
  <c r="Y381" i="24"/>
  <c r="R381" i="24"/>
  <c r="AR381" i="24"/>
  <c r="AN381" i="24"/>
  <c r="AE381" i="24"/>
  <c r="W381" i="24"/>
  <c r="AL381" i="24"/>
  <c r="AA381" i="24"/>
  <c r="AJ381" i="24"/>
  <c r="AA384" i="24"/>
  <c r="AO384" i="24" s="1"/>
  <c r="AP384" i="24"/>
  <c r="AU384" i="24"/>
  <c r="AN387" i="24"/>
  <c r="AU391" i="24"/>
  <c r="AM391" i="24"/>
  <c r="AH391" i="24"/>
  <c r="Y391" i="24"/>
  <c r="R391" i="24"/>
  <c r="AR391" i="24"/>
  <c r="AN391" i="24"/>
  <c r="AE391" i="24"/>
  <c r="W391" i="24"/>
  <c r="AJ391" i="24"/>
  <c r="X391" i="24"/>
  <c r="AK391" i="24"/>
  <c r="AU397" i="24"/>
  <c r="AM397" i="24"/>
  <c r="AH397" i="24"/>
  <c r="Y397" i="24"/>
  <c r="R397" i="24"/>
  <c r="AL397" i="24"/>
  <c r="AC397" i="24"/>
  <c r="V397" i="24"/>
  <c r="AR397" i="24"/>
  <c r="AN397" i="24"/>
  <c r="AE397" i="24"/>
  <c r="W397" i="24"/>
  <c r="AK397" i="24"/>
  <c r="AK392" i="24"/>
  <c r="AC392" i="24"/>
  <c r="W392" i="24"/>
  <c r="AU392" i="24"/>
  <c r="AL392" i="24"/>
  <c r="AA392" i="24"/>
  <c r="R392" i="24"/>
  <c r="AR392" i="24"/>
  <c r="AM392" i="24"/>
  <c r="AE392" i="24"/>
  <c r="V392" i="24"/>
  <c r="AJ392" i="24"/>
  <c r="AU367" i="24"/>
  <c r="AM367" i="24"/>
  <c r="AH367" i="24"/>
  <c r="Y367" i="24"/>
  <c r="R367" i="24"/>
  <c r="AA367" i="24"/>
  <c r="AK367" i="24"/>
  <c r="AP367" i="24"/>
  <c r="AT367" i="24"/>
  <c r="AK370" i="24"/>
  <c r="AC370" i="24"/>
  <c r="W370" i="24"/>
  <c r="Y370" i="24"/>
  <c r="AJ370" i="24"/>
  <c r="AP370" i="24"/>
  <c r="AT370" i="24"/>
  <c r="AU375" i="24"/>
  <c r="AM375" i="24"/>
  <c r="AH375" i="24"/>
  <c r="Y375" i="24"/>
  <c r="R375" i="24"/>
  <c r="AA375" i="24"/>
  <c r="AK375" i="24"/>
  <c r="AP375" i="24"/>
  <c r="AT375" i="24"/>
  <c r="AK378" i="24"/>
  <c r="AC378" i="24"/>
  <c r="W378" i="24"/>
  <c r="Y378" i="24"/>
  <c r="AJ378" i="24"/>
  <c r="AP378" i="24"/>
  <c r="AT378" i="24"/>
  <c r="AU383" i="24"/>
  <c r="AM383" i="24"/>
  <c r="AH383" i="24"/>
  <c r="Y383" i="24"/>
  <c r="R383" i="24"/>
  <c r="AJ383" i="24"/>
  <c r="X383" i="24"/>
  <c r="AC383" i="24"/>
  <c r="AN383" i="24"/>
  <c r="AK386" i="24"/>
  <c r="AC386" i="24"/>
  <c r="W386" i="24"/>
  <c r="AN386" i="24"/>
  <c r="AH386" i="24"/>
  <c r="X386" i="24"/>
  <c r="AA386" i="24"/>
  <c r="AM386" i="24"/>
  <c r="AU390" i="24"/>
  <c r="AC391" i="24"/>
  <c r="Y392" i="24"/>
  <c r="AP392" i="24"/>
  <c r="AJ397" i="24"/>
  <c r="AR399" i="24"/>
  <c r="AN399" i="24"/>
  <c r="AJ399" i="24"/>
  <c r="AA399" i="24"/>
  <c r="V399" i="24"/>
  <c r="AT399" i="24"/>
  <c r="AH399" i="24"/>
  <c r="X399" i="24"/>
  <c r="AU399" i="24"/>
  <c r="AP399" i="24"/>
  <c r="AK399" i="24"/>
  <c r="Y399" i="24"/>
  <c r="AL399" i="24"/>
  <c r="X331" i="24"/>
  <c r="AE331" i="24"/>
  <c r="AL331" i="24"/>
  <c r="AP331" i="24"/>
  <c r="X334" i="24"/>
  <c r="AE334" i="24"/>
  <c r="AL334" i="24"/>
  <c r="AP334" i="24"/>
  <c r="X337" i="24"/>
  <c r="AE337" i="24"/>
  <c r="AL337" i="24"/>
  <c r="AP337" i="24"/>
  <c r="X340" i="24"/>
  <c r="AE340" i="24"/>
  <c r="AL340" i="24"/>
  <c r="AP340" i="24"/>
  <c r="X343" i="24"/>
  <c r="AE343" i="24"/>
  <c r="AL343" i="24"/>
  <c r="AP343" i="24"/>
  <c r="X346" i="24"/>
  <c r="AE346" i="24"/>
  <c r="AL346" i="24"/>
  <c r="AP346" i="24"/>
  <c r="X350" i="24"/>
  <c r="AE350" i="24"/>
  <c r="AL350" i="24"/>
  <c r="AP350" i="24"/>
  <c r="X353" i="24"/>
  <c r="AE353" i="24"/>
  <c r="AL353" i="24"/>
  <c r="AP353" i="24"/>
  <c r="X358" i="24"/>
  <c r="AE358" i="24"/>
  <c r="AL358" i="24"/>
  <c r="AP358" i="24"/>
  <c r="X361" i="24"/>
  <c r="AE361" i="24"/>
  <c r="AL361" i="24"/>
  <c r="AP361" i="24"/>
  <c r="AK380" i="24"/>
  <c r="AC380" i="24"/>
  <c r="W380" i="24"/>
  <c r="Y380" i="24"/>
  <c r="AJ380" i="24"/>
  <c r="AP380" i="24"/>
  <c r="AT380" i="24"/>
  <c r="AU385" i="24"/>
  <c r="AM385" i="24"/>
  <c r="AH385" i="24"/>
  <c r="Y385" i="24"/>
  <c r="R385" i="24"/>
  <c r="AA385" i="24"/>
  <c r="AK385" i="24"/>
  <c r="AP385" i="24"/>
  <c r="AT385" i="24"/>
  <c r="AK388" i="24"/>
  <c r="AC388" i="24"/>
  <c r="W388" i="24"/>
  <c r="Y388" i="24"/>
  <c r="AJ388" i="24"/>
  <c r="AP388" i="24"/>
  <c r="AT388" i="24"/>
  <c r="R390" i="24"/>
  <c r="AA390" i="24"/>
  <c r="AL390" i="24"/>
  <c r="AU393" i="24"/>
  <c r="AM393" i="24"/>
  <c r="AH393" i="24"/>
  <c r="Y393" i="24"/>
  <c r="R393" i="24"/>
  <c r="AA393" i="24"/>
  <c r="AK393" i="24"/>
  <c r="AP393" i="24"/>
  <c r="AT393" i="24"/>
  <c r="V395" i="24"/>
  <c r="AC395" i="24"/>
  <c r="AK396" i="24"/>
  <c r="AC396" i="24"/>
  <c r="W396" i="24"/>
  <c r="Y396" i="24"/>
  <c r="AJ396" i="24"/>
  <c r="AP396" i="24"/>
  <c r="AT396" i="24"/>
  <c r="R398" i="24"/>
  <c r="AA398" i="24"/>
  <c r="AL398" i="24"/>
  <c r="X401" i="24"/>
  <c r="AH401" i="24"/>
  <c r="W403" i="24"/>
  <c r="AE403" i="24"/>
  <c r="AM403" i="24"/>
  <c r="R405" i="24"/>
  <c r="AC405" i="24"/>
  <c r="V407" i="24"/>
  <c r="AN407" i="24"/>
  <c r="X410" i="24"/>
  <c r="AP410" i="24"/>
  <c r="AT410" i="24"/>
  <c r="AU411" i="24"/>
  <c r="AM411" i="24"/>
  <c r="AH411" i="24"/>
  <c r="Y411" i="24"/>
  <c r="R411" i="24"/>
  <c r="AK411" i="24"/>
  <c r="AC411" i="24"/>
  <c r="W411" i="24"/>
  <c r="AR411" i="24"/>
  <c r="AL411" i="24"/>
  <c r="X411" i="24"/>
  <c r="AJ411" i="24"/>
  <c r="AA412" i="24"/>
  <c r="AP412" i="24"/>
  <c r="AT412" i="24"/>
  <c r="AE415" i="24"/>
  <c r="AN416" i="24"/>
  <c r="AR401" i="24"/>
  <c r="AN401" i="24"/>
  <c r="AJ401" i="24"/>
  <c r="AA401" i="24"/>
  <c r="V401" i="24"/>
  <c r="Y401" i="24"/>
  <c r="AK401" i="24"/>
  <c r="AP401" i="24"/>
  <c r="AU401" i="24"/>
  <c r="X403" i="24"/>
  <c r="AH403" i="24"/>
  <c r="AK406" i="24"/>
  <c r="AC406" i="24"/>
  <c r="W406" i="24"/>
  <c r="AU406" i="24"/>
  <c r="AM406" i="24"/>
  <c r="AH406" i="24"/>
  <c r="Y406" i="24"/>
  <c r="R406" i="24"/>
  <c r="AN406" i="24"/>
  <c r="AA406" i="24"/>
  <c r="AJ406" i="24"/>
  <c r="AR406" i="24"/>
  <c r="AK408" i="24"/>
  <c r="AC408" i="24"/>
  <c r="W408" i="24"/>
  <c r="AU408" i="24"/>
  <c r="AM408" i="24"/>
  <c r="AH408" i="24"/>
  <c r="Y408" i="24"/>
  <c r="R408" i="24"/>
  <c r="AJ408" i="24"/>
  <c r="V408" i="24"/>
  <c r="AL408" i="24"/>
  <c r="AR408" i="24"/>
  <c r="AJ415" i="24"/>
  <c r="AK416" i="24"/>
  <c r="AC416" i="24"/>
  <c r="W416" i="24"/>
  <c r="AU416" i="24"/>
  <c r="AM416" i="24"/>
  <c r="AH416" i="24"/>
  <c r="Y416" i="24"/>
  <c r="R416" i="24"/>
  <c r="AR416" i="24"/>
  <c r="AL416" i="24"/>
  <c r="X416" i="24"/>
  <c r="AJ416" i="24"/>
  <c r="V416" i="24"/>
  <c r="AP416" i="24"/>
  <c r="AR403" i="24"/>
  <c r="AN403" i="24"/>
  <c r="AJ403" i="24"/>
  <c r="AA403" i="24"/>
  <c r="V403" i="24"/>
  <c r="Y403" i="24"/>
  <c r="AK403" i="24"/>
  <c r="AP403" i="24"/>
  <c r="AU403" i="24"/>
  <c r="AK410" i="24"/>
  <c r="AC410" i="24"/>
  <c r="W410" i="24"/>
  <c r="AU410" i="24"/>
  <c r="AM410" i="24"/>
  <c r="AH410" i="24"/>
  <c r="Y410" i="24"/>
  <c r="R410" i="24"/>
  <c r="AN410" i="24"/>
  <c r="AA410" i="24"/>
  <c r="AJ410" i="24"/>
  <c r="AR410" i="24"/>
  <c r="AK412" i="24"/>
  <c r="AC412" i="24"/>
  <c r="W412" i="24"/>
  <c r="AU412" i="24"/>
  <c r="AM412" i="24"/>
  <c r="AH412" i="24"/>
  <c r="Y412" i="24"/>
  <c r="R412" i="24"/>
  <c r="AJ412" i="24"/>
  <c r="V412" i="24"/>
  <c r="AL412" i="24"/>
  <c r="AR412" i="24"/>
  <c r="AU415" i="24"/>
  <c r="AM415" i="24"/>
  <c r="AH415" i="24"/>
  <c r="Y415" i="24"/>
  <c r="R415" i="24"/>
  <c r="AK415" i="24"/>
  <c r="AC415" i="24"/>
  <c r="W415" i="24"/>
  <c r="AN415" i="24"/>
  <c r="AA415" i="24"/>
  <c r="AR415" i="24"/>
  <c r="AL415" i="24"/>
  <c r="X415" i="24"/>
  <c r="AP415" i="24"/>
  <c r="AK390" i="24"/>
  <c r="AC390" i="24"/>
  <c r="W390" i="24"/>
  <c r="Y390" i="24"/>
  <c r="AJ390" i="24"/>
  <c r="AP390" i="24"/>
  <c r="AT390" i="24"/>
  <c r="AU395" i="24"/>
  <c r="AM395" i="24"/>
  <c r="AH395" i="24"/>
  <c r="Y395" i="24"/>
  <c r="R395" i="24"/>
  <c r="AA395" i="24"/>
  <c r="AK395" i="24"/>
  <c r="AP395" i="24"/>
  <c r="AT395" i="24"/>
  <c r="AO398" i="24"/>
  <c r="AK398" i="24"/>
  <c r="AC398" i="24"/>
  <c r="W398" i="24"/>
  <c r="Y398" i="24"/>
  <c r="AJ398" i="24"/>
  <c r="AP398" i="24"/>
  <c r="AT398" i="24"/>
  <c r="W401" i="24"/>
  <c r="AE401" i="24"/>
  <c r="AM401" i="24"/>
  <c r="R403" i="24"/>
  <c r="AC403" i="24"/>
  <c r="AL403" i="24"/>
  <c r="AT404" i="24"/>
  <c r="AU405" i="24"/>
  <c r="AK405" i="24"/>
  <c r="AT405" i="24"/>
  <c r="AP405" i="24"/>
  <c r="AJ405" i="24"/>
  <c r="AA405" i="24"/>
  <c r="V405" i="24"/>
  <c r="Y405" i="24"/>
  <c r="AL405" i="24"/>
  <c r="AR405" i="24"/>
  <c r="X406" i="24"/>
  <c r="AP406" i="24"/>
  <c r="AT406" i="24"/>
  <c r="AU407" i="24"/>
  <c r="AM407" i="24"/>
  <c r="AH407" i="24"/>
  <c r="Y407" i="24"/>
  <c r="R407" i="24"/>
  <c r="AK407" i="24"/>
  <c r="AC407" i="24"/>
  <c r="W407" i="24"/>
  <c r="AR407" i="24"/>
  <c r="AL407" i="24"/>
  <c r="X407" i="24"/>
  <c r="AJ407" i="24"/>
  <c r="AA408" i="24"/>
  <c r="AP408" i="24"/>
  <c r="AT408" i="24"/>
  <c r="V410" i="24"/>
  <c r="AL410" i="24"/>
  <c r="X412" i="24"/>
  <c r="AN412" i="24"/>
  <c r="V415" i="24"/>
  <c r="X400" i="24"/>
  <c r="AE400" i="24"/>
  <c r="AL400" i="24"/>
  <c r="AP400" i="24"/>
  <c r="X402" i="24"/>
  <c r="AE402" i="24"/>
  <c r="AL402" i="24"/>
  <c r="AP402" i="24"/>
  <c r="X404" i="24"/>
  <c r="AE404" i="24"/>
  <c r="AL404" i="24"/>
  <c r="AP404" i="24"/>
  <c r="AU409" i="24"/>
  <c r="AM409" i="24"/>
  <c r="AH409" i="24"/>
  <c r="Y409" i="24"/>
  <c r="R409" i="24"/>
  <c r="AK409" i="24"/>
  <c r="AC409" i="24"/>
  <c r="W409" i="24"/>
  <c r="AE409" i="24"/>
  <c r="AP409" i="24"/>
  <c r="AT409" i="24"/>
  <c r="AU413" i="24"/>
  <c r="AM413" i="24"/>
  <c r="AH413" i="24"/>
  <c r="Y413" i="24"/>
  <c r="R413" i="24"/>
  <c r="AK413" i="24"/>
  <c r="AC413" i="24"/>
  <c r="W413" i="24"/>
  <c r="AE413" i="24"/>
  <c r="AP413" i="24"/>
  <c r="AT413" i="24"/>
  <c r="AA414" i="24"/>
  <c r="AU417" i="24"/>
  <c r="AM417" i="24"/>
  <c r="AH417" i="24"/>
  <c r="Y417" i="24"/>
  <c r="R417" i="24"/>
  <c r="AK417" i="24"/>
  <c r="AC417" i="24"/>
  <c r="W417" i="24"/>
  <c r="AE417" i="24"/>
  <c r="AP417" i="24"/>
  <c r="AT417" i="24"/>
  <c r="AA418" i="24"/>
  <c r="X419" i="24"/>
  <c r="AL419" i="24"/>
  <c r="AR419" i="24"/>
  <c r="AE421" i="24"/>
  <c r="K437" i="24"/>
  <c r="AK414" i="24"/>
  <c r="AC414" i="24"/>
  <c r="W414" i="24"/>
  <c r="AU414" i="24"/>
  <c r="AM414" i="24"/>
  <c r="AH414" i="24"/>
  <c r="Y414" i="24"/>
  <c r="R414" i="24"/>
  <c r="AE414" i="24"/>
  <c r="AP414" i="24"/>
  <c r="AT414" i="24"/>
  <c r="AK418" i="24"/>
  <c r="AC418" i="24"/>
  <c r="W418" i="24"/>
  <c r="AU418" i="24"/>
  <c r="AM418" i="24"/>
  <c r="AH418" i="24"/>
  <c r="Y418" i="24"/>
  <c r="R418" i="24"/>
  <c r="AE418" i="24"/>
  <c r="AP418" i="24"/>
  <c r="AT418" i="24"/>
  <c r="AA419" i="24"/>
  <c r="AL421" i="24"/>
  <c r="L437" i="24"/>
  <c r="AU419" i="24"/>
  <c r="AM419" i="24"/>
  <c r="AH419" i="24"/>
  <c r="Y419" i="24"/>
  <c r="R419" i="24"/>
  <c r="AK419" i="24"/>
  <c r="AC419" i="24"/>
  <c r="W419" i="24"/>
  <c r="AE419" i="24"/>
  <c r="AP419" i="24"/>
  <c r="AT419" i="24"/>
  <c r="AR421" i="24"/>
  <c r="AN421" i="24"/>
  <c r="AJ421" i="24"/>
  <c r="AA421" i="24"/>
  <c r="V421" i="24"/>
  <c r="AU421" i="24"/>
  <c r="AM421" i="24"/>
  <c r="AH421" i="24"/>
  <c r="Y421" i="24"/>
  <c r="R421" i="24"/>
  <c r="AK421" i="24"/>
  <c r="AC421" i="24"/>
  <c r="W421" i="24"/>
  <c r="AP421" i="24"/>
  <c r="V419" i="24"/>
  <c r="AJ419" i="24"/>
  <c r="X421" i="24"/>
  <c r="H437" i="24"/>
  <c r="R420" i="24"/>
  <c r="Y420" i="24"/>
  <c r="AH420" i="24"/>
  <c r="AM420" i="24"/>
  <c r="AU420" i="24"/>
  <c r="R422" i="24"/>
  <c r="Y422" i="24"/>
  <c r="AH422" i="24"/>
  <c r="AM422" i="24"/>
  <c r="AU422" i="24"/>
  <c r="W423" i="24"/>
  <c r="AC423" i="24"/>
  <c r="AK423" i="24"/>
  <c r="X423" i="24"/>
  <c r="AE423" i="24"/>
  <c r="AL423" i="24"/>
  <c r="AP423" i="24"/>
  <c r="AT423" i="24"/>
  <c r="W420" i="24"/>
  <c r="AC420" i="24"/>
  <c r="AK420" i="24"/>
  <c r="W422" i="24"/>
  <c r="AC422" i="24"/>
  <c r="AK422" i="24"/>
  <c r="R423" i="24"/>
  <c r="Y423" i="24"/>
  <c r="AH423" i="24"/>
  <c r="AM423" i="24"/>
  <c r="AU423" i="24"/>
  <c r="X420" i="24"/>
  <c r="AE420" i="24"/>
  <c r="AL420" i="24"/>
  <c r="AP420" i="24"/>
  <c r="X422" i="24"/>
  <c r="AE422" i="24"/>
  <c r="AL422" i="24"/>
  <c r="AP422" i="24"/>
  <c r="V423" i="24"/>
  <c r="AA423" i="24"/>
  <c r="AJ423" i="24"/>
  <c r="AN423" i="24"/>
  <c r="AO146" i="24" l="1"/>
  <c r="AO304" i="24"/>
  <c r="AO121" i="24"/>
  <c r="AO160" i="24"/>
  <c r="AO41" i="24"/>
  <c r="AO361" i="24"/>
  <c r="AO358" i="24"/>
  <c r="AO353" i="24"/>
  <c r="AO350" i="24"/>
  <c r="AO346" i="24"/>
  <c r="AO343" i="24"/>
  <c r="AO340" i="24"/>
  <c r="AO334" i="24"/>
  <c r="AO331" i="24"/>
  <c r="AO371" i="24"/>
  <c r="AO366" i="24"/>
  <c r="AO354" i="24"/>
  <c r="AO338" i="24"/>
  <c r="AO332" i="24"/>
  <c r="AO326" i="24"/>
  <c r="AO254" i="24"/>
  <c r="AO252" i="24"/>
  <c r="AO250" i="24"/>
  <c r="AO248" i="24"/>
  <c r="AO246" i="24"/>
  <c r="AO244" i="24"/>
  <c r="AO242" i="24"/>
  <c r="AO240" i="24"/>
  <c r="AO238" i="24"/>
  <c r="AO236" i="24"/>
  <c r="AO234" i="24"/>
  <c r="AO232" i="24"/>
  <c r="AO230" i="24"/>
  <c r="AO228" i="24"/>
  <c r="AO226" i="24"/>
  <c r="AO224" i="24"/>
  <c r="AO222" i="24"/>
  <c r="AO220" i="24"/>
  <c r="AO218" i="24"/>
  <c r="AO216" i="24"/>
  <c r="AO214" i="24"/>
  <c r="AO212" i="24"/>
  <c r="AO210" i="24"/>
  <c r="AO208" i="24"/>
  <c r="AO206" i="24"/>
  <c r="AO204" i="24"/>
  <c r="AO202" i="24"/>
  <c r="AO200" i="24"/>
  <c r="AO307" i="24"/>
  <c r="AO275" i="24"/>
  <c r="AO267" i="24"/>
  <c r="AO213" i="24"/>
  <c r="AO308" i="24"/>
  <c r="AO413" i="24"/>
  <c r="AO247" i="24"/>
  <c r="AO390" i="24"/>
  <c r="AO269" i="24"/>
  <c r="AO266" i="24"/>
  <c r="AO149" i="24"/>
  <c r="AO183" i="24"/>
  <c r="AO94" i="24"/>
  <c r="AO37" i="24"/>
  <c r="AO11" i="24"/>
  <c r="AO9" i="24"/>
  <c r="AO396" i="24"/>
  <c r="AO375" i="24"/>
  <c r="AO370" i="24"/>
  <c r="AO367" i="24"/>
  <c r="AO349" i="24"/>
  <c r="AO327" i="24"/>
  <c r="AO292" i="24"/>
  <c r="AO249" i="24"/>
  <c r="AO211" i="24"/>
  <c r="AO75" i="24"/>
  <c r="AO33" i="24"/>
  <c r="AO43" i="24"/>
  <c r="AO410" i="24"/>
  <c r="AO406" i="24"/>
  <c r="AO389" i="24"/>
  <c r="AO243" i="24"/>
  <c r="AO239" i="24"/>
  <c r="AO219" i="24"/>
  <c r="AO278" i="24"/>
  <c r="AO203" i="24"/>
  <c r="AO217" i="24"/>
  <c r="AO215" i="24"/>
  <c r="AO188" i="24"/>
  <c r="AO177" i="24"/>
  <c r="AO161" i="24"/>
  <c r="AO156" i="24"/>
  <c r="AO153" i="24"/>
  <c r="AO145" i="24"/>
  <c r="AO207" i="24"/>
  <c r="AO150" i="24"/>
  <c r="AO142" i="24"/>
  <c r="AO157" i="24"/>
  <c r="AO143" i="24"/>
  <c r="AO110" i="24"/>
  <c r="AO100" i="24"/>
  <c r="AO407" i="24"/>
  <c r="AO404" i="24"/>
  <c r="AO402" i="24"/>
  <c r="AO400" i="24"/>
  <c r="AO412" i="24"/>
  <c r="AO416" i="24"/>
  <c r="AO385" i="24"/>
  <c r="AO380" i="24"/>
  <c r="AO383" i="24"/>
  <c r="AO392" i="24"/>
  <c r="AO357" i="24"/>
  <c r="AO387" i="24"/>
  <c r="AO376" i="24"/>
  <c r="AO348" i="24"/>
  <c r="AO360" i="24"/>
  <c r="AO341" i="24"/>
  <c r="AO342" i="24"/>
  <c r="AO313" i="24"/>
  <c r="AO301" i="24"/>
  <c r="AO288" i="24"/>
  <c r="AO283" i="24"/>
  <c r="AO279" i="24"/>
  <c r="AO271" i="24"/>
  <c r="AO253" i="24"/>
  <c r="AO221" i="24"/>
  <c r="AO324" i="24"/>
  <c r="AO293" i="24"/>
  <c r="AO319" i="24"/>
  <c r="AO315" i="24"/>
  <c r="AO235" i="24"/>
  <c r="AO282" i="24"/>
  <c r="AO251" i="24"/>
  <c r="AO225" i="24"/>
  <c r="AO197" i="24"/>
  <c r="AO277" i="24"/>
  <c r="AO233" i="24"/>
  <c r="AO231" i="24"/>
  <c r="AO192" i="24"/>
  <c r="AO185" i="24"/>
  <c r="AO180" i="24"/>
  <c r="AO148" i="24"/>
  <c r="AO187" i="24"/>
  <c r="AO182" i="24"/>
  <c r="AO134" i="24"/>
  <c r="AO118" i="24"/>
  <c r="AO173" i="24"/>
  <c r="AO137" i="24"/>
  <c r="AO82" i="24"/>
  <c r="AO81" i="24"/>
  <c r="AO21" i="24"/>
  <c r="AO170" i="24"/>
  <c r="AO167" i="24"/>
  <c r="AO120" i="24"/>
  <c r="AO108" i="24"/>
  <c r="AO68" i="24"/>
  <c r="AO52" i="24"/>
  <c r="AO44" i="24"/>
  <c r="AO19" i="24"/>
  <c r="AO141" i="24"/>
  <c r="AO132" i="24"/>
  <c r="AO122" i="24"/>
  <c r="AO92" i="24"/>
  <c r="AO40" i="24"/>
  <c r="AO39" i="24"/>
  <c r="AO61" i="24"/>
  <c r="AO53" i="24"/>
  <c r="AO45" i="24"/>
  <c r="AO71" i="24"/>
  <c r="AO18" i="24"/>
  <c r="AO4" i="24"/>
  <c r="AO7" i="24"/>
  <c r="AO49" i="24"/>
  <c r="AO5" i="24"/>
  <c r="AO67" i="24"/>
  <c r="AO12" i="24"/>
  <c r="AO422" i="24"/>
  <c r="AO418" i="24"/>
  <c r="AO417" i="24"/>
  <c r="AO414" i="24"/>
  <c r="AO420" i="24"/>
  <c r="AO423" i="24"/>
  <c r="AO409" i="24"/>
  <c r="AO405" i="24"/>
  <c r="AO395" i="24"/>
  <c r="AO401" i="24"/>
  <c r="AO393" i="24"/>
  <c r="AO388" i="24"/>
  <c r="AO391" i="24"/>
  <c r="AO386" i="24"/>
  <c r="AO381" i="24"/>
  <c r="AO368" i="24"/>
  <c r="AO364" i="24"/>
  <c r="AO351" i="24"/>
  <c r="AO333" i="24"/>
  <c r="AO356" i="24"/>
  <c r="AO330" i="24"/>
  <c r="AO347" i="24"/>
  <c r="AO321" i="24"/>
  <c r="AO325" i="24"/>
  <c r="AO322" i="24"/>
  <c r="AO291" i="24"/>
  <c r="AO303" i="24"/>
  <c r="AO295" i="24"/>
  <c r="AO286" i="24"/>
  <c r="AO274" i="24"/>
  <c r="AO255" i="24"/>
  <c r="AO289" i="24"/>
  <c r="AO241" i="24"/>
  <c r="AO195" i="24"/>
  <c r="AO184" i="24"/>
  <c r="AO176" i="24"/>
  <c r="AO169" i="24"/>
  <c r="AO193" i="24"/>
  <c r="AO190" i="24"/>
  <c r="AO166" i="24"/>
  <c r="AO139" i="24"/>
  <c r="AO131" i="24"/>
  <c r="AO178" i="24"/>
  <c r="AO136" i="24"/>
  <c r="AO90" i="24"/>
  <c r="AO152" i="24"/>
  <c r="AO135" i="24"/>
  <c r="AO159" i="24"/>
  <c r="AO86" i="24"/>
  <c r="AO66" i="24"/>
  <c r="AO58" i="24"/>
  <c r="AO50" i="24"/>
  <c r="AO31" i="24"/>
  <c r="AO78" i="24"/>
  <c r="AO38" i="24"/>
  <c r="AO114" i="24"/>
  <c r="AO63" i="24"/>
  <c r="AO14" i="24"/>
  <c r="AO10" i="24"/>
  <c r="AO6" i="24"/>
  <c r="AO8" i="24"/>
  <c r="AO65" i="24"/>
  <c r="AO34" i="24"/>
  <c r="AO51" i="24"/>
  <c r="AO421" i="24"/>
  <c r="AO419" i="24"/>
  <c r="AO415" i="24"/>
  <c r="AO408" i="24"/>
  <c r="AO382" i="24"/>
  <c r="AO394" i="24"/>
  <c r="AO335" i="24"/>
  <c r="AO281" i="24"/>
  <c r="AO168" i="24"/>
  <c r="AO29" i="24"/>
  <c r="AO162" i="24"/>
  <c r="AO154" i="24"/>
  <c r="AO151" i="24"/>
  <c r="AO140" i="24"/>
  <c r="AO72" i="24"/>
  <c r="AO64" i="24"/>
  <c r="AO56" i="24"/>
  <c r="AO48" i="24"/>
  <c r="AO27" i="24"/>
  <c r="AO133" i="24"/>
  <c r="AO119" i="24"/>
  <c r="AO80" i="24"/>
  <c r="AO74" i="24"/>
  <c r="AO36" i="24"/>
  <c r="AO69" i="24"/>
  <c r="AO55" i="24"/>
  <c r="AO32" i="24"/>
  <c r="AO16" i="24"/>
  <c r="AO30" i="24"/>
  <c r="AO15" i="24"/>
  <c r="AO13" i="24"/>
  <c r="AO28" i="24"/>
  <c r="AO399" i="24"/>
  <c r="AO411" i="24"/>
  <c r="AO403" i="24"/>
  <c r="AO378" i="24"/>
  <c r="AO363" i="24"/>
  <c r="AO359" i="24"/>
  <c r="AO372" i="24"/>
  <c r="AO362" i="24"/>
  <c r="AO355" i="24"/>
  <c r="AO323" i="24"/>
  <c r="AO344" i="24"/>
  <c r="AO336" i="24"/>
  <c r="AO318" i="24"/>
  <c r="AO310" i="24"/>
  <c r="AO305" i="24"/>
  <c r="AO314" i="24"/>
  <c r="AO309" i="24"/>
  <c r="AO287" i="24"/>
  <c r="AO294" i="24"/>
  <c r="AO273" i="24"/>
  <c r="AO270" i="24"/>
  <c r="AO223" i="24"/>
  <c r="AO205" i="24"/>
  <c r="AO302" i="24"/>
  <c r="AO227" i="24"/>
  <c r="AO172" i="24"/>
  <c r="AO199" i="24"/>
  <c r="AO179" i="24"/>
  <c r="AO174" i="24"/>
  <c r="AO158" i="24"/>
  <c r="AO155" i="24"/>
  <c r="AO191" i="24"/>
  <c r="AO144" i="24"/>
  <c r="AO138" i="24"/>
  <c r="AO79" i="24"/>
  <c r="AO23" i="24"/>
  <c r="AO186" i="24"/>
  <c r="AO76" i="24"/>
  <c r="AO70" i="24"/>
  <c r="AO62" i="24"/>
  <c r="AO54" i="24"/>
  <c r="AO46" i="24"/>
  <c r="AO25" i="24"/>
  <c r="AO42" i="24"/>
  <c r="AO124" i="24"/>
  <c r="AO47" i="24"/>
  <c r="AO24" i="24"/>
  <c r="AO20" i="24"/>
  <c r="AO22" i="24"/>
  <c r="AO73" i="24"/>
  <c r="AO57" i="24"/>
  <c r="AO26" i="24"/>
  <c r="AO17" i="24"/>
  <c r="AO96" i="24"/>
  <c r="AO352" i="24"/>
  <c r="AO320" i="24"/>
  <c r="AO328" i="24"/>
  <c r="AO284" i="24"/>
  <c r="AO280" i="24"/>
  <c r="AO245" i="24"/>
  <c r="AO229" i="24"/>
  <c r="AO171" i="24"/>
  <c r="AO123" i="24"/>
  <c r="AO98" i="24"/>
  <c r="AO88" i="24"/>
  <c r="AO276" i="24"/>
  <c r="AO272" i="24"/>
  <c r="AO209" i="24"/>
  <c r="AO201" i="24"/>
  <c r="AO181" i="24"/>
  <c r="AO84" i="24"/>
  <c r="AO397" i="24"/>
  <c r="AO379" i="24"/>
  <c r="AO329" i="24"/>
  <c r="AO296" i="24"/>
  <c r="AO268" i="24"/>
  <c r="AO264" i="24"/>
  <c r="AO237" i="24"/>
  <c r="AO107" i="24"/>
  <c r="AO99" i="24"/>
  <c r="AO93" i="24"/>
  <c r="AO189" i="24"/>
  <c r="AO106" i="24"/>
  <c r="AO147" i="24"/>
  <c r="M425" i="24"/>
  <c r="M437" i="24" s="1"/>
  <c r="AO35" i="24"/>
</calcChain>
</file>

<file path=xl/comments1.xml><?xml version="1.0" encoding="utf-8"?>
<comments xmlns="http://schemas.openxmlformats.org/spreadsheetml/2006/main">
  <authors>
    <author>Paola Tatiana Franco Lopez</author>
    <author>Jose Danilo Osorio Badillo</author>
  </authors>
  <commentList>
    <comment ref="H114" authorId="0" shapeId="0">
      <text>
        <r>
          <rPr>
            <b/>
            <sz val="9"/>
            <color indexed="81"/>
            <rFont val="Tahoma"/>
            <family val="2"/>
          </rPr>
          <t>Paola Tatiana Franco Lopez:</t>
        </r>
        <r>
          <rPr>
            <sz val="9"/>
            <color indexed="81"/>
            <rFont val="Tahoma"/>
            <family val="2"/>
          </rPr>
          <t xml:space="preserve">
ajuste rubro compartido educacion y salud
</t>
        </r>
      </text>
    </comment>
    <comment ref="M114" authorId="0" shapeId="0">
      <text>
        <r>
          <rPr>
            <b/>
            <sz val="9"/>
            <color indexed="81"/>
            <rFont val="Tahoma"/>
            <family val="2"/>
          </rPr>
          <t>Paola Tatiana Franco Lopez:</t>
        </r>
        <r>
          <rPr>
            <sz val="9"/>
            <color indexed="81"/>
            <rFont val="Tahoma"/>
            <family val="2"/>
          </rPr>
          <t xml:space="preserve">
ajuste rubro compartido educacion y salud
</t>
        </r>
      </text>
    </comment>
    <comment ref="N114" authorId="0" shapeId="0">
      <text>
        <r>
          <rPr>
            <b/>
            <sz val="9"/>
            <color indexed="81"/>
            <rFont val="Tahoma"/>
            <family val="2"/>
          </rPr>
          <t>Paola Tatiana Franco Lopez:</t>
        </r>
        <r>
          <rPr>
            <sz val="9"/>
            <color indexed="81"/>
            <rFont val="Tahoma"/>
            <family val="2"/>
          </rPr>
          <t xml:space="preserve">
ajuste rubro compartido educacion y salud
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Paola Tatiana Franco Lopez:</t>
        </r>
        <r>
          <rPr>
            <sz val="9"/>
            <color indexed="81"/>
            <rFont val="Tahoma"/>
            <family val="2"/>
          </rPr>
          <t xml:space="preserve">
ajuste rubro compartido educacion y salud
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</rPr>
          <t>Paola Tatiana Franco Lopez:</t>
        </r>
        <r>
          <rPr>
            <sz val="9"/>
            <color indexed="81"/>
            <rFont val="Tahoma"/>
            <family val="2"/>
          </rPr>
          <t xml:space="preserve">
ajuste rubro compartido educacion y salud
</t>
        </r>
      </text>
    </comment>
    <comment ref="N115" authorId="0" shapeId="0">
      <text>
        <r>
          <rPr>
            <b/>
            <sz val="9"/>
            <color indexed="81"/>
            <rFont val="Tahoma"/>
            <family val="2"/>
          </rPr>
          <t>Paola Tatiana Franco Lopez:</t>
        </r>
        <r>
          <rPr>
            <sz val="9"/>
            <color indexed="81"/>
            <rFont val="Tahoma"/>
            <family val="2"/>
          </rPr>
          <t xml:space="preserve">
ajuste rubro compartido educacion y salud
</t>
        </r>
      </text>
    </comment>
    <comment ref="N121" authorId="1" shapeId="0">
      <text>
        <r>
          <rPr>
            <b/>
            <sz val="9"/>
            <color indexed="81"/>
            <rFont val="Tahoma"/>
            <family val="2"/>
          </rPr>
          <t>Ajuste manual.  Ejecucion según desahorro fonpet para la vigencia 2018</t>
        </r>
      </text>
    </comment>
    <comment ref="K257" authorId="1" shapeId="0">
      <text>
        <r>
          <rPr>
            <b/>
            <sz val="9"/>
            <color indexed="81"/>
            <rFont val="Tahoma"/>
            <family val="2"/>
          </rPr>
          <t>Ajuste manual.  Decreto 020 del 5-Feb/2018</t>
        </r>
      </text>
    </comment>
    <comment ref="M257" authorId="1" shapeId="0">
      <text>
        <r>
          <rPr>
            <b/>
            <sz val="9"/>
            <color indexed="81"/>
            <rFont val="Tahoma"/>
            <family val="2"/>
          </rPr>
          <t>Ajuste manual.  Decreto 020 del 5-Feb/2018</t>
        </r>
      </text>
    </comment>
    <comment ref="N257" authorId="1" shapeId="0">
      <text>
        <r>
          <rPr>
            <b/>
            <sz val="9"/>
            <color indexed="81"/>
            <rFont val="Tahoma"/>
            <family val="2"/>
          </rPr>
          <t>Ajuste manual.  Decreto 020 del 5-Feb/2018</t>
        </r>
      </text>
    </comment>
    <comment ref="L264" authorId="1" shapeId="0">
      <text>
        <r>
          <rPr>
            <b/>
            <sz val="9"/>
            <color indexed="81"/>
            <rFont val="Tahoma"/>
            <family val="2"/>
          </rPr>
          <t>Ajuste manual.  Decreto 020 del 5-Feb/2018</t>
        </r>
      </text>
    </comment>
    <comment ref="M264" authorId="1" shapeId="0">
      <text>
        <r>
          <rPr>
            <b/>
            <sz val="9"/>
            <color indexed="81"/>
            <rFont val="Tahoma"/>
            <family val="2"/>
          </rPr>
          <t>Ajuste manual.  Decreto 020 del 5-Feb/2018</t>
        </r>
      </text>
    </comment>
    <comment ref="N264" authorId="1" shapeId="0">
      <text>
        <r>
          <rPr>
            <b/>
            <sz val="9"/>
            <color indexed="81"/>
            <rFont val="Tahoma"/>
            <family val="2"/>
          </rPr>
          <t>Ajuste manual.  Decreto 020 del 5-Feb/2018</t>
        </r>
      </text>
    </comment>
  </commentList>
</comments>
</file>

<file path=xl/sharedStrings.xml><?xml version="1.0" encoding="utf-8"?>
<sst xmlns="http://schemas.openxmlformats.org/spreadsheetml/2006/main" count="13538" uniqueCount="2366">
  <si>
    <t>FONDO</t>
  </si>
  <si>
    <t>CEN GEST</t>
  </si>
  <si>
    <t>POS PRE</t>
  </si>
  <si>
    <t>PROYECTO</t>
  </si>
  <si>
    <t>1-1010131</t>
  </si>
  <si>
    <t>1-101013101</t>
  </si>
  <si>
    <t>1-101013701</t>
  </si>
  <si>
    <t>1-1010231010101</t>
  </si>
  <si>
    <t>1-1010231010301</t>
  </si>
  <si>
    <t>1-10102310301</t>
  </si>
  <si>
    <t>1-10102320101</t>
  </si>
  <si>
    <t>1-10102320301</t>
  </si>
  <si>
    <t>1-10102330101</t>
  </si>
  <si>
    <t>1-10102330301</t>
  </si>
  <si>
    <t>1-1010235010101</t>
  </si>
  <si>
    <t>1-1010235030101</t>
  </si>
  <si>
    <t>1-1010237</t>
  </si>
  <si>
    <t>1-10102610101</t>
  </si>
  <si>
    <t>1-102010101</t>
  </si>
  <si>
    <t>1-10201012101</t>
  </si>
  <si>
    <t>1-102010301</t>
  </si>
  <si>
    <t>1-10201030101</t>
  </si>
  <si>
    <t>1-10201030102</t>
  </si>
  <si>
    <t>1-10201031501</t>
  </si>
  <si>
    <t>1-10201031502</t>
  </si>
  <si>
    <t>1-1020103150201</t>
  </si>
  <si>
    <t>1-10201031503</t>
  </si>
  <si>
    <t>1-10201031504</t>
  </si>
  <si>
    <t>1-10201031505</t>
  </si>
  <si>
    <t>1-10201039801</t>
  </si>
  <si>
    <t>1-10201039802</t>
  </si>
  <si>
    <t>1-1020103980201</t>
  </si>
  <si>
    <t>1-10201039804</t>
  </si>
  <si>
    <t>1-10201039806</t>
  </si>
  <si>
    <t>1-10204010901</t>
  </si>
  <si>
    <t>1-202010502</t>
  </si>
  <si>
    <t>1-202010508</t>
  </si>
  <si>
    <t>1-20202010102</t>
  </si>
  <si>
    <t>1-202030101</t>
  </si>
  <si>
    <t>1-202030102</t>
  </si>
  <si>
    <t>1-20203010398</t>
  </si>
  <si>
    <t>1-202070501</t>
  </si>
  <si>
    <t>1-1010137030101</t>
  </si>
  <si>
    <t>1-1010137030103</t>
  </si>
  <si>
    <t>1-1010235010301</t>
  </si>
  <si>
    <t>1-1010235030301</t>
  </si>
  <si>
    <t>1-1010235010302</t>
  </si>
  <si>
    <t>1-1010235030302</t>
  </si>
  <si>
    <t>1-10102610301</t>
  </si>
  <si>
    <t>1-10102630301</t>
  </si>
  <si>
    <t>1-10102630302</t>
  </si>
  <si>
    <t>1-101026313</t>
  </si>
  <si>
    <t>1-10102631701</t>
  </si>
  <si>
    <t>1-1010273</t>
  </si>
  <si>
    <t>1-10207010101</t>
  </si>
  <si>
    <t>1-10207010102</t>
  </si>
  <si>
    <t>1-10202030103010198</t>
  </si>
  <si>
    <t>1-1020203011198</t>
  </si>
  <si>
    <t>1-102020107</t>
  </si>
  <si>
    <t>1-10102350401</t>
  </si>
  <si>
    <t>1-102020301010101</t>
  </si>
  <si>
    <t>1-202010506</t>
  </si>
  <si>
    <t>1-102020301010105</t>
  </si>
  <si>
    <t>1-10202030101030301</t>
  </si>
  <si>
    <t>1-10202030101030303</t>
  </si>
  <si>
    <t>1-102020301010305</t>
  </si>
  <si>
    <t>1-202010505</t>
  </si>
  <si>
    <t>1-10202030903010102</t>
  </si>
  <si>
    <t>1-10202030903030101</t>
  </si>
  <si>
    <t>1-1020203090501</t>
  </si>
  <si>
    <t>1-1020203090503</t>
  </si>
  <si>
    <t>1-10202030907</t>
  </si>
  <si>
    <t>1-20202010103</t>
  </si>
  <si>
    <t>1-202070503</t>
  </si>
  <si>
    <t>1-10102550101</t>
  </si>
  <si>
    <t>1-10102550102</t>
  </si>
  <si>
    <t>1-101025503</t>
  </si>
  <si>
    <t>1-101025505</t>
  </si>
  <si>
    <t>1-101025513</t>
  </si>
  <si>
    <t>1-202019802</t>
  </si>
  <si>
    <t>1-101029801</t>
  </si>
  <si>
    <t>1-2020301030101</t>
  </si>
  <si>
    <t>1-102010305</t>
  </si>
  <si>
    <t>1-102010307</t>
  </si>
  <si>
    <t>1-1020203010113</t>
  </si>
  <si>
    <t>1-102020301010901</t>
  </si>
  <si>
    <t>1-10202030101090101</t>
  </si>
  <si>
    <t>1-2020201010101</t>
  </si>
  <si>
    <t>1-10202030303010398</t>
  </si>
  <si>
    <t>1-101025514</t>
  </si>
  <si>
    <t>1-101026311</t>
  </si>
  <si>
    <t>1-101023101010301</t>
  </si>
  <si>
    <t>1-1010231030301</t>
  </si>
  <si>
    <t>1-1010232010301</t>
  </si>
  <si>
    <t>1-1010232030301</t>
  </si>
  <si>
    <t>1-101023101010303</t>
  </si>
  <si>
    <t>1-101023101030303</t>
  </si>
  <si>
    <t>1-1010231030303</t>
  </si>
  <si>
    <t>1-1010232010303</t>
  </si>
  <si>
    <t>1-1010232030303</t>
  </si>
  <si>
    <t>1-101023101010305</t>
  </si>
  <si>
    <t>1-101023101030305</t>
  </si>
  <si>
    <t>1-1010231030305</t>
  </si>
  <si>
    <t>1-1010232010305</t>
  </si>
  <si>
    <t>1-1010232030305</t>
  </si>
  <si>
    <t>1-1020401090106</t>
  </si>
  <si>
    <t>1-1020401090103</t>
  </si>
  <si>
    <t>1-10102350102</t>
  </si>
  <si>
    <t>1-1029807</t>
  </si>
  <si>
    <t>1-10202010501</t>
  </si>
  <si>
    <t>1-202050501</t>
  </si>
  <si>
    <t>1-2010109</t>
  </si>
  <si>
    <t>1-20201019802</t>
  </si>
  <si>
    <t>1-2010273</t>
  </si>
  <si>
    <t>1-202019849</t>
  </si>
  <si>
    <t>1-202019888</t>
  </si>
  <si>
    <t>1-202019874</t>
  </si>
  <si>
    <t>1-202019891</t>
  </si>
  <si>
    <t>1-202019889</t>
  </si>
  <si>
    <t>1-202019844</t>
  </si>
  <si>
    <t>Otr Intereses Dest E</t>
  </si>
  <si>
    <t>TRIBUTARIOS</t>
  </si>
  <si>
    <t>NO TRIBUTARIOS</t>
  </si>
  <si>
    <t>1.2.02.01.98</t>
  </si>
  <si>
    <t>2-0001</t>
  </si>
  <si>
    <t>Util Emp Ind Comerc</t>
  </si>
  <si>
    <t>1.1.02.98.98</t>
  </si>
  <si>
    <t>TI.B.1.2.5</t>
  </si>
  <si>
    <t>Alcohol Pot Ley 1819</t>
  </si>
  <si>
    <t>Prod. Depto -Educ-</t>
  </si>
  <si>
    <t>Premi no cobrados</t>
  </si>
  <si>
    <t>Otras Transferencias</t>
  </si>
  <si>
    <t>1.2.02.03.01.03.98</t>
  </si>
  <si>
    <t>1.2.02.01.05</t>
  </si>
  <si>
    <t>1.2.02.07.05.98</t>
  </si>
  <si>
    <t>1.1.02.01.03.98</t>
  </si>
  <si>
    <t>Rifas</t>
  </si>
  <si>
    <t>Jue apue perm/chance</t>
  </si>
  <si>
    <t>Loterías foraneas</t>
  </si>
  <si>
    <t>A gan sor ext</t>
  </si>
  <si>
    <t>A gan sor ord</t>
  </si>
  <si>
    <t>Uti.ILC.Dest salud</t>
  </si>
  <si>
    <t>Iva Cerveza Extranje</t>
  </si>
  <si>
    <t>Iva Cerveza Nacional</t>
  </si>
  <si>
    <t>Ot mul san Lic/vinos</t>
  </si>
  <si>
    <t>Inter morat Lic /Vin</t>
  </si>
  <si>
    <t>Otr Prod. Ext -Sal</t>
  </si>
  <si>
    <t>I.cons-lic.vin apsal</t>
  </si>
  <si>
    <t>vinos pro ext salud</t>
  </si>
  <si>
    <t>Prod. Depto -Sal-</t>
  </si>
  <si>
    <t>Prod. Depto Lib Dest</t>
  </si>
  <si>
    <t>S.G.P.Sal-Sal Publ</t>
  </si>
  <si>
    <t>SGP Salud Ap Pat SSF</t>
  </si>
  <si>
    <t>S.G.P.Sal-P S P no A</t>
  </si>
  <si>
    <t>sobret cig salud ssf</t>
  </si>
  <si>
    <t>Cig.destsaludLey1816</t>
  </si>
  <si>
    <t>TranProgNlesSalETESA</t>
  </si>
  <si>
    <t>VINOS DE PROD.EXTR</t>
  </si>
  <si>
    <t>I.cons-lic.vin ap LD</t>
  </si>
  <si>
    <t>Otr Prod Ext Lib Des</t>
  </si>
  <si>
    <t>OTROS LIC.PROD NAL</t>
  </si>
  <si>
    <t>Est Pro-Hos Sant Sof</t>
  </si>
  <si>
    <t>0-0001</t>
  </si>
  <si>
    <t>0-0002</t>
  </si>
  <si>
    <t>0-0003</t>
  </si>
  <si>
    <t>0-0004</t>
  </si>
  <si>
    <t>0-0005</t>
  </si>
  <si>
    <t>0-0007</t>
  </si>
  <si>
    <t>0-0008</t>
  </si>
  <si>
    <t>0-0009</t>
  </si>
  <si>
    <t>0-0010</t>
  </si>
  <si>
    <t>0-0011</t>
  </si>
  <si>
    <t>0-0013</t>
  </si>
  <si>
    <t>0-0014</t>
  </si>
  <si>
    <t>0-0018</t>
  </si>
  <si>
    <t>0-0020</t>
  </si>
  <si>
    <t>0-0021</t>
  </si>
  <si>
    <t>0-0023</t>
  </si>
  <si>
    <t>0-0037</t>
  </si>
  <si>
    <t>0-0042</t>
  </si>
  <si>
    <t>0-0043</t>
  </si>
  <si>
    <t>0-0044</t>
  </si>
  <si>
    <t>0-0045</t>
  </si>
  <si>
    <t>0-0046</t>
  </si>
  <si>
    <t>0-0064</t>
  </si>
  <si>
    <t>0-0079</t>
  </si>
  <si>
    <t>0-0101</t>
  </si>
  <si>
    <t>0-0108</t>
  </si>
  <si>
    <t>0-0109</t>
  </si>
  <si>
    <t>0-0119</t>
  </si>
  <si>
    <t>0-0125</t>
  </si>
  <si>
    <t>0-0132</t>
  </si>
  <si>
    <t>0-0133</t>
  </si>
  <si>
    <t>0-0137</t>
  </si>
  <si>
    <t>0-0138</t>
  </si>
  <si>
    <t>0-0139</t>
  </si>
  <si>
    <t>0-0140</t>
  </si>
  <si>
    <t>0-0141</t>
  </si>
  <si>
    <t>0-0143</t>
  </si>
  <si>
    <t>0-0148</t>
  </si>
  <si>
    <t>0-0149</t>
  </si>
  <si>
    <t>0-0150</t>
  </si>
  <si>
    <t>0-0151</t>
  </si>
  <si>
    <t>0-0152</t>
  </si>
  <si>
    <t>0-0153</t>
  </si>
  <si>
    <t>0-0154</t>
  </si>
  <si>
    <t>0-0155</t>
  </si>
  <si>
    <t>0-0157</t>
  </si>
  <si>
    <t>0-0160</t>
  </si>
  <si>
    <t>0-0164</t>
  </si>
  <si>
    <t>0-0172</t>
  </si>
  <si>
    <t>0-0175</t>
  </si>
  <si>
    <t>0-0179</t>
  </si>
  <si>
    <t>0-0180</t>
  </si>
  <si>
    <t>0-0181</t>
  </si>
  <si>
    <t>0-0182</t>
  </si>
  <si>
    <t>0-0185</t>
  </si>
  <si>
    <t>0-0208</t>
  </si>
  <si>
    <t>0-0209</t>
  </si>
  <si>
    <t>0-0213</t>
  </si>
  <si>
    <t>0-0227</t>
  </si>
  <si>
    <t>0-0233</t>
  </si>
  <si>
    <t>0-0241</t>
  </si>
  <si>
    <t>0-0244</t>
  </si>
  <si>
    <t>0-0250</t>
  </si>
  <si>
    <t>0-0251</t>
  </si>
  <si>
    <t>0-0256</t>
  </si>
  <si>
    <t>0-0261</t>
  </si>
  <si>
    <t>0-0271</t>
  </si>
  <si>
    <t>0-0272</t>
  </si>
  <si>
    <t>0-0273</t>
  </si>
  <si>
    <t>0-0279</t>
  </si>
  <si>
    <t>0-0281</t>
  </si>
  <si>
    <t>0-0282</t>
  </si>
  <si>
    <t>0-0283</t>
  </si>
  <si>
    <t>0-0291</t>
  </si>
  <si>
    <t>0-0295</t>
  </si>
  <si>
    <t>0-0299</t>
  </si>
  <si>
    <t>0-0300</t>
  </si>
  <si>
    <t>0-0301</t>
  </si>
  <si>
    <t>0-0302</t>
  </si>
  <si>
    <t>0-0305</t>
  </si>
  <si>
    <t>0-0306</t>
  </si>
  <si>
    <t>0-0307</t>
  </si>
  <si>
    <t>0-0308</t>
  </si>
  <si>
    <t>0-0309</t>
  </si>
  <si>
    <t>0-0313</t>
  </si>
  <si>
    <t>0-0314</t>
  </si>
  <si>
    <t>0-0316</t>
  </si>
  <si>
    <t>0-0317</t>
  </si>
  <si>
    <t>0-0318</t>
  </si>
  <si>
    <t>0-0320</t>
  </si>
  <si>
    <t>0-0321</t>
  </si>
  <si>
    <t>0-0322</t>
  </si>
  <si>
    <t>0-0323</t>
  </si>
  <si>
    <t>0-0324</t>
  </si>
  <si>
    <t>0-0327</t>
  </si>
  <si>
    <t>0-0328</t>
  </si>
  <si>
    <t>0-0332</t>
  </si>
  <si>
    <t>0-0333</t>
  </si>
  <si>
    <t>0-0335</t>
  </si>
  <si>
    <t>0-0500</t>
  </si>
  <si>
    <t>2-0010</t>
  </si>
  <si>
    <t>2-0013</t>
  </si>
  <si>
    <t>2-0014</t>
  </si>
  <si>
    <t>2-0164</t>
  </si>
  <si>
    <t>2-0172</t>
  </si>
  <si>
    <t>2-0217</t>
  </si>
  <si>
    <t>2-0256</t>
  </si>
  <si>
    <t>2-0327</t>
  </si>
  <si>
    <t>S</t>
  </si>
  <si>
    <t>TI.A.2.6.1.3.1</t>
  </si>
  <si>
    <t>TI.A.2.6.1.3.2</t>
  </si>
  <si>
    <t>TI.A.2.6.1.3.3</t>
  </si>
  <si>
    <t>TI.A.1.11</t>
  </si>
  <si>
    <t>TI.A.1.12</t>
  </si>
  <si>
    <t>TI.A.1.18.2.1</t>
  </si>
  <si>
    <t>TI.A.1.18.2.2</t>
  </si>
  <si>
    <t>TI.A.2.6.1.5</t>
  </si>
  <si>
    <t>TI.A.1.15.3</t>
  </si>
  <si>
    <t>TI.A.2.7.2.2.1.2.1.1</t>
  </si>
  <si>
    <t>TI.B.1.1.5</t>
  </si>
  <si>
    <t>TI.A.1.13</t>
  </si>
  <si>
    <t>TI.A.1.14.1.1.1</t>
  </si>
  <si>
    <t>TI.A.1.14.1.1.2</t>
  </si>
  <si>
    <t>TI.A.1.14.1.1.3</t>
  </si>
  <si>
    <t>TI.A.1.14.1.2.1</t>
  </si>
  <si>
    <t>TI.A.1.14.1.2.2</t>
  </si>
  <si>
    <t>TI.A.1.14.1.2.3</t>
  </si>
  <si>
    <t>TI.A.1.14.1.4.1</t>
  </si>
  <si>
    <t>TI.A.1.14.1.4.2</t>
  </si>
  <si>
    <t>TI.A.1.14.2.1.1</t>
  </si>
  <si>
    <t>TI.A.1.14.2.1.2</t>
  </si>
  <si>
    <t>TI.A.1.14.2.2.1</t>
  </si>
  <si>
    <t>TI.A.1.14.2.2.2</t>
  </si>
  <si>
    <t>TI.A.1.14.2.3.1</t>
  </si>
  <si>
    <t>TI.A.1.14.2.3.2</t>
  </si>
  <si>
    <t>TI.A.1.16.1</t>
  </si>
  <si>
    <t>TI.A.1.16.2</t>
  </si>
  <si>
    <t>TI.A.1.17.1</t>
  </si>
  <si>
    <t>TI.A.1.17.2</t>
  </si>
  <si>
    <t>TI.A.1.18.1.1</t>
  </si>
  <si>
    <t>TI.A.1.18.1.2</t>
  </si>
  <si>
    <t>TI.A.1.18.3.1</t>
  </si>
  <si>
    <t>TI.A.1.18.3.2</t>
  </si>
  <si>
    <t>TI.A.1.18.4.1</t>
  </si>
  <si>
    <t>TI.A.1.18.4.2</t>
  </si>
  <si>
    <t>TI.A.1.2.1</t>
  </si>
  <si>
    <t>TI.A.1.2.2</t>
  </si>
  <si>
    <t>TI.A.1.24</t>
  </si>
  <si>
    <t>TI.A.1.26</t>
  </si>
  <si>
    <t>TI.A.1.28.1</t>
  </si>
  <si>
    <t>TI.A.1.28.5</t>
  </si>
  <si>
    <t>TI.A.1.28.7</t>
  </si>
  <si>
    <t>TI.A.1.28.8</t>
  </si>
  <si>
    <t>TI.A.1.30</t>
  </si>
  <si>
    <t>TI.A.2.1.1</t>
  </si>
  <si>
    <t>TI.A.2.1.11.1</t>
  </si>
  <si>
    <t>TI.A.2.1.11.3</t>
  </si>
  <si>
    <t>TI.A.2.1.90</t>
  </si>
  <si>
    <t>TI.A.2.2.1</t>
  </si>
  <si>
    <t>TI.A.2.2.2</t>
  </si>
  <si>
    <t>TI.A.2.2.3</t>
  </si>
  <si>
    <t>TI.A.2.2.5.5</t>
  </si>
  <si>
    <t>TI.A.2.2.5.6</t>
  </si>
  <si>
    <t>TI.A.2.2.5.7</t>
  </si>
  <si>
    <t>TI.A.2.2.5.8</t>
  </si>
  <si>
    <t>TI.A.2.2.5.9</t>
  </si>
  <si>
    <t>TI.A.2.2.6.4</t>
  </si>
  <si>
    <t>TI.A.2.2.6.5</t>
  </si>
  <si>
    <t>TI.A.2.2.6.6</t>
  </si>
  <si>
    <t>TI.A.2.2.6.7</t>
  </si>
  <si>
    <t>TI.A.2.4.8.1</t>
  </si>
  <si>
    <t>TI.A.2.4.8.2</t>
  </si>
  <si>
    <t>TI.A.2.4.9</t>
  </si>
  <si>
    <t>TI.A.2.6.2.1.1.1.1</t>
  </si>
  <si>
    <t>TI.A.2.6.2.1.1.1.2</t>
  </si>
  <si>
    <t>TI.A.2.6.2.1.1.2.2</t>
  </si>
  <si>
    <t>TI.A.2.6.2.1.1.2.3</t>
  </si>
  <si>
    <t>TI.A.2.6.2.1.1.2.4</t>
  </si>
  <si>
    <t>TI.A.2.6.2.1.1.5.1</t>
  </si>
  <si>
    <t>TI.A.2.6.2.1.1.5.2</t>
  </si>
  <si>
    <t>TI.A.2.6.2.1.4</t>
  </si>
  <si>
    <t>TI.A.2.6.2.1.5</t>
  </si>
  <si>
    <t>TI.A.2.6.2.1.6</t>
  </si>
  <si>
    <t>TI.A.2.6.2.1.8.1.10</t>
  </si>
  <si>
    <t>TI.A.2.6.2.1.8.2.1</t>
  </si>
  <si>
    <t>TI.A.2.6.2.1.8.2.3</t>
  </si>
  <si>
    <t>TI.A.2.6.2.1.8.90</t>
  </si>
  <si>
    <t>TI.A.2.6.2.5.2</t>
  </si>
  <si>
    <t>TI.A.2.7.2.2.2.1.1</t>
  </si>
  <si>
    <t>TI.A.2.7.2.3.1.1.1.1</t>
  </si>
  <si>
    <t>TI.A.2.7.4.1</t>
  </si>
  <si>
    <t>TI.B.10.4.1</t>
  </si>
  <si>
    <t>TI.B.11</t>
  </si>
  <si>
    <t>TI.B.13.10</t>
  </si>
  <si>
    <t>TI.B.13.11</t>
  </si>
  <si>
    <t>TI.B.4.1.5</t>
  </si>
  <si>
    <t>TI.B.6.1.2.2.2</t>
  </si>
  <si>
    <t>TI.B.6.1.2.2.3</t>
  </si>
  <si>
    <t>TI.B.6.2.1.1.3</t>
  </si>
  <si>
    <t>TI.B.6.2.1.2.1.1.1</t>
  </si>
  <si>
    <t>TI.B.6.2.1.2.9</t>
  </si>
  <si>
    <t>TI.B.6.2.2.2.9</t>
  </si>
  <si>
    <t>TI.B.7.1.3</t>
  </si>
  <si>
    <t>TI.B.7.2.3</t>
  </si>
  <si>
    <t>TI.B.8.1.3</t>
  </si>
  <si>
    <t>TI.B.8.2.1.1.1</t>
  </si>
  <si>
    <t>TI.B.8.2.1.2.2</t>
  </si>
  <si>
    <t>TI.B.8.2.1.2.3</t>
  </si>
  <si>
    <t>TI.B.8.2.3</t>
  </si>
  <si>
    <t>C</t>
  </si>
  <si>
    <t>TI.A.2.7.2.1.5.2</t>
  </si>
  <si>
    <t>TI.A.2.6.2.4.10</t>
  </si>
  <si>
    <t>CONTRALORIA</t>
  </si>
  <si>
    <t>TI.A.2.7.2.2.1.2.2</t>
  </si>
  <si>
    <t>Vehículos AutoMot.</t>
  </si>
  <si>
    <t>Vehí Auto Vigen Ante</t>
  </si>
  <si>
    <t>RegistroAnotaLib.des</t>
  </si>
  <si>
    <t>Cerveza Prod. Nal.LD</t>
  </si>
  <si>
    <t>Cer Prod Ext Lib Des</t>
  </si>
  <si>
    <t>CigFab Nal.Lib.Desti</t>
  </si>
  <si>
    <t>CigFab Ext. Lib. Des</t>
  </si>
  <si>
    <t>DegGanado Mayor</t>
  </si>
  <si>
    <t>Sobretasa gasolina</t>
  </si>
  <si>
    <t>Tránsito y Transp</t>
  </si>
  <si>
    <t>Expe Pasap Lib Dest</t>
  </si>
  <si>
    <t>Multas trans y trans</t>
  </si>
  <si>
    <t>MultasTráns Lib Dest</t>
  </si>
  <si>
    <t>MultasTráns Dest Esp</t>
  </si>
  <si>
    <t>Inter morat Imp Reg</t>
  </si>
  <si>
    <t>Inter morat Imp Veh</t>
  </si>
  <si>
    <t>Imp Veh Vig Ant LD</t>
  </si>
  <si>
    <t>Int mora Con cig/Tab</t>
  </si>
  <si>
    <t>Inte mor Con cerveza</t>
  </si>
  <si>
    <t>Otra mu sanc Imp veh</t>
  </si>
  <si>
    <t>Mul  San VehVigAntLD</t>
  </si>
  <si>
    <t>Ot mul san Cons cerv</t>
  </si>
  <si>
    <t>Mul y San Imp ConCig</t>
  </si>
  <si>
    <t>Alcohol potab LD Nal</t>
  </si>
  <si>
    <t>Reintegros CIA  SEGU</t>
  </si>
  <si>
    <t>Reintegros Recursos</t>
  </si>
  <si>
    <t>Venta Terre Libre De</t>
  </si>
  <si>
    <t>ProvenientesRecursos</t>
  </si>
  <si>
    <t>AJUSTE MULT DE MILRF</t>
  </si>
  <si>
    <t>Registro Fonpet</t>
  </si>
  <si>
    <t>Registro Cuotas part</t>
  </si>
  <si>
    <t>DEPORTES 70%DEL 16</t>
  </si>
  <si>
    <t>EXTR DEPORT70%DEL 10</t>
  </si>
  <si>
    <t>COLDEP 30%DEL 16</t>
  </si>
  <si>
    <t>EXTR DEPORT30%DEL10</t>
  </si>
  <si>
    <t>Sob. Con GasMot.5%DE</t>
  </si>
  <si>
    <t>Est pr d es 20% p So</t>
  </si>
  <si>
    <t>Est pr d esp 80% Inv</t>
  </si>
  <si>
    <t>Estam Pro-Universid</t>
  </si>
  <si>
    <t>Contr 5% sobre contr</t>
  </si>
  <si>
    <t>Fondos especiales-Pe</t>
  </si>
  <si>
    <t>Fdos esp.Peaje.Quieb</t>
  </si>
  <si>
    <t>CuotaAuditaje SSF</t>
  </si>
  <si>
    <t>S. G. P. Ed -PresSrv</t>
  </si>
  <si>
    <t>REINTEGROS SGP</t>
  </si>
  <si>
    <t>S.G.P.Ed-Pr.soc y ap</t>
  </si>
  <si>
    <t>BONOS Y CUOTAS PARTE</t>
  </si>
  <si>
    <t>Iva Tel Celular dep</t>
  </si>
  <si>
    <t>Iva TelCelular cult</t>
  </si>
  <si>
    <t>Sob. al ACPM</t>
  </si>
  <si>
    <t>VtaTerr. -Fonpet</t>
  </si>
  <si>
    <t>Otr RDB FctaPer adNa</t>
  </si>
  <si>
    <t>Publi Dpte Ord 660</t>
  </si>
  <si>
    <t>Del Fon Edu SGP</t>
  </si>
  <si>
    <t>Multas Control Fiscl</t>
  </si>
  <si>
    <t>Multas control Disc</t>
  </si>
  <si>
    <t>ProgrNales.Educ SSF</t>
  </si>
  <si>
    <t>S.G.Pprogral forzosa</t>
  </si>
  <si>
    <t>SGP MUNICIPIOS</t>
  </si>
  <si>
    <t>CREDIVIVIENDA</t>
  </si>
  <si>
    <t>Estam Pro-Ancianos</t>
  </si>
  <si>
    <t>Otr Prod Nal Educ</t>
  </si>
  <si>
    <t>Otr Prod. Ex Educ</t>
  </si>
  <si>
    <t>I.cons-lic.vin apedu</t>
  </si>
  <si>
    <t>vinos pro ext educ</t>
  </si>
  <si>
    <t>Prod. Depto Deportes</t>
  </si>
  <si>
    <t>Otr Prod Nal Deport</t>
  </si>
  <si>
    <t>Otr Prod. Ex Deporte</t>
  </si>
  <si>
    <t>I.cons-lic.vin apdep</t>
  </si>
  <si>
    <t>vinos pro ext deport</t>
  </si>
  <si>
    <t>Alcohol pot DEPO 10%</t>
  </si>
  <si>
    <t>Convenios Interadmin</t>
  </si>
  <si>
    <t>Del Niv Ctrl M y/o D</t>
  </si>
  <si>
    <t>Del Nv Central Mun y</t>
  </si>
  <si>
    <t>Banca Comercial Priv</t>
  </si>
  <si>
    <t>RDB CONT LEY 418</t>
  </si>
  <si>
    <t>OTROS RDB peajes</t>
  </si>
  <si>
    <t>Ot rdb plannal antic</t>
  </si>
  <si>
    <t>Fondo Deporte-Cultur</t>
  </si>
  <si>
    <t>Ot rdb Fdo reserpres</t>
  </si>
  <si>
    <t>Ot rdb def inst ILC</t>
  </si>
  <si>
    <t>OTROS RDB SGP MUNDES</t>
  </si>
  <si>
    <t>TI.A.2.7.2.2.1.1.1.2</t>
  </si>
  <si>
    <t>1.1.01.01.31</t>
  </si>
  <si>
    <t>002</t>
  </si>
  <si>
    <t>001</t>
  </si>
  <si>
    <t>000000000000000</t>
  </si>
  <si>
    <t>050</t>
  </si>
  <si>
    <t>1.1.01.01.37.01</t>
  </si>
  <si>
    <t>1.1.01.01.37.03.01</t>
  </si>
  <si>
    <t>105</t>
  </si>
  <si>
    <t>1.1.01.01.37.03.98</t>
  </si>
  <si>
    <t>1.1.01.02.31.01.01.01</t>
  </si>
  <si>
    <t>070</t>
  </si>
  <si>
    <t>010</t>
  </si>
  <si>
    <t>019</t>
  </si>
  <si>
    <t>1.1.01.02.31.01.01.03.98</t>
  </si>
  <si>
    <t>1.1.01.02.31.01.03.01</t>
  </si>
  <si>
    <t>1.1.01.02.31.01.03.03.03</t>
  </si>
  <si>
    <t>1.1.01.02.31.03.01</t>
  </si>
  <si>
    <t>1.1.01.02.31.03.03.03</t>
  </si>
  <si>
    <t>1.1.01.02.32.01</t>
  </si>
  <si>
    <t>1.1.01.02.32.03</t>
  </si>
  <si>
    <t>1.1.01.02.33.01.01</t>
  </si>
  <si>
    <t>1.1.01.02.33.03.01</t>
  </si>
  <si>
    <t>1.1.01.02.35.01.01</t>
  </si>
  <si>
    <t>1.1.01.02.35.01.03</t>
  </si>
  <si>
    <t>1.1.01.02.35.03.01</t>
  </si>
  <si>
    <t>1.1.01.02.35.03.03</t>
  </si>
  <si>
    <t>1.1.01.02.37</t>
  </si>
  <si>
    <t>1.1.01.02.61.01</t>
  </si>
  <si>
    <t>1.1.01.02.61.03</t>
  </si>
  <si>
    <t>066</t>
  </si>
  <si>
    <t>099</t>
  </si>
  <si>
    <t>1.1.01.02.63.03</t>
  </si>
  <si>
    <t>003</t>
  </si>
  <si>
    <t>1.1.01.02.63.11</t>
  </si>
  <si>
    <t>1.1.01.02.63.13</t>
  </si>
  <si>
    <t>007</t>
  </si>
  <si>
    <t>1.1.01.02.63.17</t>
  </si>
  <si>
    <t>1.1.01.02.73</t>
  </si>
  <si>
    <t>074</t>
  </si>
  <si>
    <t>1.1.02.01.01.01</t>
  </si>
  <si>
    <t>005</t>
  </si>
  <si>
    <t>039</t>
  </si>
  <si>
    <t>1.1.02.01.01.21.01</t>
  </si>
  <si>
    <t>1.1.02.01.03.01</t>
  </si>
  <si>
    <t>006</t>
  </si>
  <si>
    <t>1.1.02.01.03.05</t>
  </si>
  <si>
    <t>1.1.02.01.03.07</t>
  </si>
  <si>
    <t>1.1.02.01.03.15</t>
  </si>
  <si>
    <t>1.1.02.02.01.07</t>
  </si>
  <si>
    <t>108</t>
  </si>
  <si>
    <t>1.1.02.02.01.09</t>
  </si>
  <si>
    <t>040</t>
  </si>
  <si>
    <t>042</t>
  </si>
  <si>
    <t>1.1.02.02.03.01.01.01.01</t>
  </si>
  <si>
    <t>013</t>
  </si>
  <si>
    <t>1.1.02.02.03.01.01.01.05</t>
  </si>
  <si>
    <t>011</t>
  </si>
  <si>
    <t>1.1.02.02.03.01.01.08</t>
  </si>
  <si>
    <t>021</t>
  </si>
  <si>
    <t>1.1.02.02.03.01.01.15</t>
  </si>
  <si>
    <t>048</t>
  </si>
  <si>
    <t>1.1.02.02.03.03.03.01.03.98</t>
  </si>
  <si>
    <t>1.1.02.02.03.09.05.01</t>
  </si>
  <si>
    <t>1.1.02.02.03.09.05.03</t>
  </si>
  <si>
    <t>1.1.02.02.03.09.07</t>
  </si>
  <si>
    <t>091</t>
  </si>
  <si>
    <t>1.2.01.02.01</t>
  </si>
  <si>
    <t>037</t>
  </si>
  <si>
    <t>068</t>
  </si>
  <si>
    <t>1.2.02.01.07</t>
  </si>
  <si>
    <t>041</t>
  </si>
  <si>
    <t>047</t>
  </si>
  <si>
    <t>095</t>
  </si>
  <si>
    <t>1.2.02.02.01.01.01</t>
  </si>
  <si>
    <t>1.2.02.03.01.01.98</t>
  </si>
  <si>
    <t>1.2.02.03.01.03.01.01</t>
  </si>
  <si>
    <t>057</t>
  </si>
  <si>
    <t>044</t>
  </si>
  <si>
    <t>1.2.02.11</t>
  </si>
  <si>
    <t>098</t>
  </si>
  <si>
    <t>110000001700000</t>
  </si>
  <si>
    <t>012201010000000</t>
  </si>
  <si>
    <t>011301010000000</t>
  </si>
  <si>
    <t>023306000000000</t>
  </si>
  <si>
    <t>200000000000000</t>
  </si>
  <si>
    <t>013301010000000</t>
  </si>
  <si>
    <t>120000001700002</t>
  </si>
  <si>
    <t>023211000000000</t>
  </si>
  <si>
    <t>012401010000000</t>
  </si>
  <si>
    <t>1.1.02.02.03.01.01.98</t>
  </si>
  <si>
    <t>028</t>
  </si>
  <si>
    <t>067</t>
  </si>
  <si>
    <t>078</t>
  </si>
  <si>
    <t/>
  </si>
  <si>
    <t>Rendi SGP Ofer SALUD</t>
  </si>
  <si>
    <t>1-20202030101030301</t>
  </si>
  <si>
    <t>Rend SGP SALUD publi</t>
  </si>
  <si>
    <t>1-202020301010305</t>
  </si>
  <si>
    <t>TI.B.6.2.2.2.1.2.3</t>
  </si>
  <si>
    <t>TI.B.6.2.2.2.1.2.2</t>
  </si>
  <si>
    <t>TI.B.6.1.2.2.4</t>
  </si>
  <si>
    <t>TI.B.1.4.2</t>
  </si>
  <si>
    <t>TI.B.1.4.1.1.1</t>
  </si>
  <si>
    <t>1.2.02.98</t>
  </si>
  <si>
    <t>1.1.02.02.03.01.03.01.01.01</t>
  </si>
  <si>
    <t>TI.A.2.7.4.3.3</t>
  </si>
  <si>
    <t>1-1020401090105</t>
  </si>
  <si>
    <t>TI.A.2.7.2.1.5.1.1</t>
  </si>
  <si>
    <t>TI.A.2.7.2.1.3.1.2</t>
  </si>
  <si>
    <t>TI.A.2.7.2.1.3.1.1.1</t>
  </si>
  <si>
    <t>Por der ex Mo Li Sal</t>
  </si>
  <si>
    <t>1-102030101</t>
  </si>
  <si>
    <t>TI.A.2.6.1.1.2</t>
  </si>
  <si>
    <t>TI.A.2.2.5.10</t>
  </si>
  <si>
    <t>TI.A.2.2.4.5</t>
  </si>
  <si>
    <t>Otr Prod. Nal. Sal</t>
  </si>
  <si>
    <t>1-101023101030301</t>
  </si>
  <si>
    <t>Código FUT</t>
  </si>
  <si>
    <t>CGR_Terceros</t>
  </si>
  <si>
    <t>CGR_Destinacion</t>
  </si>
  <si>
    <t>CGR_Recursos</t>
  </si>
  <si>
    <t>Código CGR</t>
  </si>
  <si>
    <t>REDUCCIONES</t>
  </si>
  <si>
    <t>ADICIONES</t>
  </si>
  <si>
    <t>C CREDITOS</t>
  </si>
  <si>
    <t>CREDITOS</t>
  </si>
  <si>
    <t>PPTO INICIAL</t>
  </si>
  <si>
    <t>AREA FUNC</t>
  </si>
  <si>
    <t>LINEA</t>
  </si>
  <si>
    <t>1-10201031507</t>
  </si>
  <si>
    <t>INT. DEREC.EXPLOT.LI</t>
  </si>
  <si>
    <t>1-10201039808</t>
  </si>
  <si>
    <t>SANC. DER.EXPLOT LIC</t>
  </si>
  <si>
    <t>1-102030102</t>
  </si>
  <si>
    <t>Por der exp lic ld</t>
  </si>
  <si>
    <t>1-102020109</t>
  </si>
  <si>
    <t>Cuotas partes pens</t>
  </si>
  <si>
    <t>0-0274</t>
  </si>
  <si>
    <t>1-102030104</t>
  </si>
  <si>
    <t>POR DR EX LICO FONPE</t>
  </si>
  <si>
    <t>1-1020401090102</t>
  </si>
  <si>
    <t>ALCOHOL POTABLE FONP</t>
  </si>
  <si>
    <t>1-102030106</t>
  </si>
  <si>
    <t>P DER EXP MONO MICRO</t>
  </si>
  <si>
    <t>1-1020401090104</t>
  </si>
  <si>
    <t>ALCOH POT MICRO 1%</t>
  </si>
  <si>
    <t>0-0310</t>
  </si>
  <si>
    <t>0-0311</t>
  </si>
  <si>
    <t>1-102030103</t>
  </si>
  <si>
    <t>Por der ex Mon Lic -</t>
  </si>
  <si>
    <t>0-0312</t>
  </si>
  <si>
    <t>1-102030105</t>
  </si>
  <si>
    <t>Por der ex Mo Li dep</t>
  </si>
  <si>
    <t>1-2020501030101</t>
  </si>
  <si>
    <t>De Ent No Finc Nal n</t>
  </si>
  <si>
    <t>1-20202030103010198</t>
  </si>
  <si>
    <t>TGD CONV 0031 S VIAL</t>
  </si>
  <si>
    <t>0-0329</t>
  </si>
  <si>
    <t>0-0330</t>
  </si>
  <si>
    <t>0-0334</t>
  </si>
  <si>
    <t>0-0502</t>
  </si>
  <si>
    <t>RDB Ingresos de Libr</t>
  </si>
  <si>
    <t>2-0011</t>
  </si>
  <si>
    <t>1-20201030101</t>
  </si>
  <si>
    <t>TRANSY TRANS DE 50%</t>
  </si>
  <si>
    <t>2-0141</t>
  </si>
  <si>
    <t>1-20201030907</t>
  </si>
  <si>
    <t>RDB SOBRETASAACPM</t>
  </si>
  <si>
    <t>2-0181</t>
  </si>
  <si>
    <t>2-0233</t>
  </si>
  <si>
    <t>1-20202030501</t>
  </si>
  <si>
    <t>2-0274</t>
  </si>
  <si>
    <t>1-2020505030103</t>
  </si>
  <si>
    <t>De Emp No Finc Mun y</t>
  </si>
  <si>
    <t>2-0307</t>
  </si>
  <si>
    <t>1-201023101010305</t>
  </si>
  <si>
    <t>LEY 1819 Deporte 3%</t>
  </si>
  <si>
    <t>2-0322</t>
  </si>
  <si>
    <t>2-0324</t>
  </si>
  <si>
    <t>2-0333</t>
  </si>
  <si>
    <t>2-0335</t>
  </si>
  <si>
    <t>RECAUDO REAL</t>
  </si>
  <si>
    <t>1.1.02.03.98</t>
  </si>
  <si>
    <t>017</t>
  </si>
  <si>
    <t>1.1.02.03.01.03</t>
  </si>
  <si>
    <t>TI.B.8.2.1.2</t>
  </si>
  <si>
    <t>TI.A.2.7.2.2.1.2.1.2.2</t>
  </si>
  <si>
    <t>TI.A.2.7.2.4.2.1.1</t>
  </si>
  <si>
    <t>TI.A.2.7.2.2.1.1.2</t>
  </si>
  <si>
    <t>TI.A.2.7.2.4.1.1.2</t>
  </si>
  <si>
    <t>049</t>
  </si>
  <si>
    <t>1.1.01.02.31.01.01.03.03</t>
  </si>
  <si>
    <t>TI.B.4.1.4</t>
  </si>
  <si>
    <t>1-20207039802</t>
  </si>
  <si>
    <t>Exc Fros Empocaldas</t>
  </si>
  <si>
    <t>1-20207039801</t>
  </si>
  <si>
    <t>Exced Financ INFICAL</t>
  </si>
  <si>
    <t>1-202010515</t>
  </si>
  <si>
    <t>REINTEGRO ADRES</t>
  </si>
  <si>
    <t>1-2020198</t>
  </si>
  <si>
    <t>Otros Rec   Balance</t>
  </si>
  <si>
    <t>1-202019817</t>
  </si>
  <si>
    <t>Otros RDB E.PROHOSP</t>
  </si>
  <si>
    <t>1-10201031508</t>
  </si>
  <si>
    <t>INT. DEG MAYOR</t>
  </si>
  <si>
    <t>1-10201031509</t>
  </si>
  <si>
    <t>Intereses mora Alcoh</t>
  </si>
  <si>
    <t>1-10201039809</t>
  </si>
  <si>
    <t>SANC. DEGUE MAYOR</t>
  </si>
  <si>
    <t>1-10201039810</t>
  </si>
  <si>
    <t>Sanciones Alcohol</t>
  </si>
  <si>
    <t>Intereses Mora Alcohol</t>
  </si>
  <si>
    <t>1-202019895</t>
  </si>
  <si>
    <t>Ot rdb Fdo rees pasi</t>
  </si>
  <si>
    <t>2-0003</t>
  </si>
  <si>
    <t>1-20201987501</t>
  </si>
  <si>
    <t>Ot.RDB PAS Pen REG</t>
  </si>
  <si>
    <t>2-0004</t>
  </si>
  <si>
    <t>1-202019884</t>
  </si>
  <si>
    <t>Otros Rdb-imp-dep10%</t>
  </si>
  <si>
    <t>2-0005</t>
  </si>
  <si>
    <t>1-202019887</t>
  </si>
  <si>
    <t>Ot rdb cigarr naldep</t>
  </si>
  <si>
    <t>2-0008</t>
  </si>
  <si>
    <t>1-20201985301</t>
  </si>
  <si>
    <t>Ot.rdb E.Pro Dllo20%</t>
  </si>
  <si>
    <t>2-0009</t>
  </si>
  <si>
    <t>1-202019853</t>
  </si>
  <si>
    <t>Otros rdb E.Pro Dllo</t>
  </si>
  <si>
    <t>2-0018</t>
  </si>
  <si>
    <t>2-0020</t>
  </si>
  <si>
    <t>1-202019816</t>
  </si>
  <si>
    <t>otros RDBDelegMinera</t>
  </si>
  <si>
    <t>2-0021</t>
  </si>
  <si>
    <t>2-0042</t>
  </si>
  <si>
    <t>1-202019805</t>
  </si>
  <si>
    <t>OtrRDB TRASFSGPEDUEX</t>
  </si>
  <si>
    <t>1-2020301030102</t>
  </si>
  <si>
    <t>Del Fon Edu SGPconec</t>
  </si>
  <si>
    <t>2-0104</t>
  </si>
  <si>
    <t>1-202019893</t>
  </si>
  <si>
    <t>Otr rdb gest riesgo</t>
  </si>
  <si>
    <t>2-0119</t>
  </si>
  <si>
    <t>1-20201987502</t>
  </si>
  <si>
    <t>Ot.RDBPPCuotPartPen</t>
  </si>
  <si>
    <t>2-0139</t>
  </si>
  <si>
    <t>1-202019830</t>
  </si>
  <si>
    <t>RDBTelef Celul Cultu</t>
  </si>
  <si>
    <t>2-0154</t>
  </si>
  <si>
    <t>1-202019818</t>
  </si>
  <si>
    <t>OtrosRDB EProUCaldas</t>
  </si>
  <si>
    <t>2-0155</t>
  </si>
  <si>
    <t>1-202019819</t>
  </si>
  <si>
    <t>Ot RDB Est.Pro UNal</t>
  </si>
  <si>
    <t>2-0157</t>
  </si>
  <si>
    <t>2-0175</t>
  </si>
  <si>
    <t>1-20201988601</t>
  </si>
  <si>
    <t>Otros RDB mult y san</t>
  </si>
  <si>
    <t>2-0179</t>
  </si>
  <si>
    <t>1-202019896</t>
  </si>
  <si>
    <t>Ot rdb Mul tran polc</t>
  </si>
  <si>
    <t>2-0180</t>
  </si>
  <si>
    <t>2-0209</t>
  </si>
  <si>
    <t>2-0213</t>
  </si>
  <si>
    <t>2-0216</t>
  </si>
  <si>
    <t>1-202019890</t>
  </si>
  <si>
    <t>2-0299</t>
  </si>
  <si>
    <t>1-201026311</t>
  </si>
  <si>
    <t>RDB Estam Pro-Ancian</t>
  </si>
  <si>
    <t>2-0301</t>
  </si>
  <si>
    <t>1-2010131</t>
  </si>
  <si>
    <t>Rec.Bce.Vehìculos.</t>
  </si>
  <si>
    <t>2-0302</t>
  </si>
  <si>
    <t>2-0318</t>
  </si>
  <si>
    <t>1-202020301010901</t>
  </si>
  <si>
    <t>Ot RDB SGP AGUA POTA</t>
  </si>
  <si>
    <t>1.1.02.03.03</t>
  </si>
  <si>
    <t>SALUD</t>
  </si>
  <si>
    <t>1.2.02.07.05.01</t>
  </si>
  <si>
    <t>120000001700017</t>
  </si>
  <si>
    <t>022214000000000</t>
  </si>
  <si>
    <t>TI.A.2.2.15</t>
  </si>
  <si>
    <t>TI.B.6.2.1.2.1.5.1</t>
  </si>
  <si>
    <t>0-0336</t>
  </si>
  <si>
    <t>1-10102320104</t>
  </si>
  <si>
    <t>5% IVA CEDI LIC VIN</t>
  </si>
  <si>
    <t>1-10201031510</t>
  </si>
  <si>
    <t>INTERESES ESTAMPILLA</t>
  </si>
  <si>
    <t>1-10201031512</t>
  </si>
  <si>
    <t>INT.SOBR.GASOLINA</t>
  </si>
  <si>
    <t>1-10201039811</t>
  </si>
  <si>
    <t>SANCIONES ESTAMPILLA</t>
  </si>
  <si>
    <t>1-10201039812</t>
  </si>
  <si>
    <t>SANC.SOBR.GASOLINA</t>
  </si>
  <si>
    <t>0-0277</t>
  </si>
  <si>
    <t>CGR_Clasificador</t>
  </si>
  <si>
    <t>CGR_OEI</t>
  </si>
  <si>
    <t>ESTADO 
CODIFICACION</t>
  </si>
  <si>
    <t>EJECUCION DE INGRESOS A 2018/09/30</t>
  </si>
  <si>
    <t xml:space="preserve">PRESUPUESTO </t>
  </si>
  <si>
    <t>AJUSTE</t>
  </si>
  <si>
    <t>CODIFICACIÓN CGR PRESUPUESTAL</t>
  </si>
  <si>
    <t>CODIFICACIÓN FUT</t>
  </si>
  <si>
    <t>Nombre Recursos</t>
  </si>
  <si>
    <t>Nombre OEI</t>
  </si>
  <si>
    <t>Nombre Destinación</t>
  </si>
  <si>
    <t>Nombre Tercero</t>
  </si>
  <si>
    <t>Nombre FUT</t>
  </si>
  <si>
    <t>CODIFICACION MARCO FISCAL</t>
  </si>
  <si>
    <t>REPORTE II TRIM</t>
  </si>
  <si>
    <t>EDUCACIÓN</t>
  </si>
  <si>
    <t>NO APLICA</t>
  </si>
  <si>
    <t>TI.A.2.2.6.8</t>
  </si>
  <si>
    <t>TI.B.1.1.2</t>
  </si>
  <si>
    <t>LINEA QUE DESAPERECE EN III TRIM</t>
  </si>
  <si>
    <t>|</t>
  </si>
  <si>
    <t>TI.B.13</t>
  </si>
  <si>
    <t>TI.B.10.5.2</t>
  </si>
  <si>
    <t>TI.B.10.4</t>
  </si>
  <si>
    <t>TI.B.10</t>
  </si>
  <si>
    <t>Provenientes de Otros recursos con destinación específica diferentes al SGP</t>
  </si>
  <si>
    <t>TI.B.8.2.1.2.4</t>
  </si>
  <si>
    <t>TI.B.8.2.1.1</t>
  </si>
  <si>
    <t>TI.B.8.2.1</t>
  </si>
  <si>
    <t>Provenientes de Recursos con destinación especifica</t>
  </si>
  <si>
    <t>TI.B.8.2</t>
  </si>
  <si>
    <t>TI.B.8.1</t>
  </si>
  <si>
    <t>Rendimientos por operaciones financieras</t>
  </si>
  <si>
    <t>TI.B.8</t>
  </si>
  <si>
    <t>AL SECTOR PRIVADO</t>
  </si>
  <si>
    <t>TI.B.7.2</t>
  </si>
  <si>
    <t>TI.B.7.1</t>
  </si>
  <si>
    <t>TI.B.7</t>
  </si>
  <si>
    <t>TI.B.6.2.2.2.5</t>
  </si>
  <si>
    <t>TI.B.6.2.2.2.1.2</t>
  </si>
  <si>
    <t>TI.B.6.2.2.2.1</t>
  </si>
  <si>
    <t>TI.B.6.2.2.2</t>
  </si>
  <si>
    <t>TI.B.6.2.2</t>
  </si>
  <si>
    <t>TI.B.6.2.1.2.1.5.2</t>
  </si>
  <si>
    <t>TI.B.6.2.1.2.1.5</t>
  </si>
  <si>
    <t>TI.B.6.2.1.2.1.1</t>
  </si>
  <si>
    <t>TI.B.6.2.1.2.1</t>
  </si>
  <si>
    <t>TI.B.6.2.1.2</t>
  </si>
  <si>
    <t>TI.B.6.2.1.1</t>
  </si>
  <si>
    <t>TI.B.6.2.1</t>
  </si>
  <si>
    <t>TI.B.6.2</t>
  </si>
  <si>
    <t>CULTURA</t>
  </si>
  <si>
    <t>DEPORTE Y RECREACIÓN</t>
  </si>
  <si>
    <t>TI.B.6.1.2.2</t>
  </si>
  <si>
    <t>TI.B.6.1.2</t>
  </si>
  <si>
    <t>TI.B.6.1</t>
  </si>
  <si>
    <t>TI.B.6</t>
  </si>
  <si>
    <t>TI.B.4.1.3</t>
  </si>
  <si>
    <t>TI.B.4.1.1</t>
  </si>
  <si>
    <t>TI.B.4.1</t>
  </si>
  <si>
    <t>TI.B.4</t>
  </si>
  <si>
    <t>TI.B.1.4.1.1.3</t>
  </si>
  <si>
    <t>TI.B.1.4.1.1</t>
  </si>
  <si>
    <t>TI.B.1.4.1</t>
  </si>
  <si>
    <t>TI.B.1.4</t>
  </si>
  <si>
    <t>TI.B.1.3.5</t>
  </si>
  <si>
    <t>TI.B.1.3.4</t>
  </si>
  <si>
    <t>TI.B.1.3.2</t>
  </si>
  <si>
    <t>TI.B.1.3</t>
  </si>
  <si>
    <t>TI.B.1.2</t>
  </si>
  <si>
    <t>TI.B.1.1.4</t>
  </si>
  <si>
    <t>TI.B.1.1</t>
  </si>
  <si>
    <t>TI.B.1</t>
  </si>
  <si>
    <t>INGRESOS DE CAPITAL</t>
  </si>
  <si>
    <t>TI.B</t>
  </si>
  <si>
    <t>TI.A.2.7.4</t>
  </si>
  <si>
    <t>TI.A.2.7.2.4.2.1</t>
  </si>
  <si>
    <t>TI.A.2.7.2.4.2</t>
  </si>
  <si>
    <t>TI.A.2.7.2.4.1.1</t>
  </si>
  <si>
    <t>TI.A.2.7.2.4.1</t>
  </si>
  <si>
    <t>TI.A.2.7.2.4</t>
  </si>
  <si>
    <t>TI.A.2.7.2.3.1.2.1.1</t>
  </si>
  <si>
    <t>TI.A.2.7.2.3.1.2.1</t>
  </si>
  <si>
    <t>TI.A.2.7.2.3.1.2</t>
  </si>
  <si>
    <t>TI.A.2.7.2.3.1.1.1</t>
  </si>
  <si>
    <t>TI.A.2.7.2.3.1.1</t>
  </si>
  <si>
    <t>TI.A.2.7.2.3.1</t>
  </si>
  <si>
    <t>TI.A.2.7.2.3</t>
  </si>
  <si>
    <t>TI.A.2.7.2.2.2.1</t>
  </si>
  <si>
    <t>TI.A.2.7.2.2.2</t>
  </si>
  <si>
    <t>TI.A.2.7.2.2.1.1</t>
  </si>
  <si>
    <t>TI.A.2.7.2.2.1</t>
  </si>
  <si>
    <t>TI.A.2.7.2.2</t>
  </si>
  <si>
    <t>TI.A.2.7.2.1.5</t>
  </si>
  <si>
    <t>TI.A.2.7.2.1.3.1.1</t>
  </si>
  <si>
    <t>TI.A.2.7.2.1.3.1</t>
  </si>
  <si>
    <t>TI.A.2.7.2.1.3</t>
  </si>
  <si>
    <t>TI.A.2.7.2.1</t>
  </si>
  <si>
    <t>TI.A.2.7.2</t>
  </si>
  <si>
    <t>TI.A.2.7</t>
  </si>
  <si>
    <t>TI.A.2.6.2.5</t>
  </si>
  <si>
    <t>TI.A.2.6.2.1.8.2</t>
  </si>
  <si>
    <t>TI.A.2.6.2.1.8.1</t>
  </si>
  <si>
    <t>TI.A.2.6.2.1.8</t>
  </si>
  <si>
    <t>TI.A.2.6.2.1.1.5</t>
  </si>
  <si>
    <t>TI.A.2.6.2.1.1.2</t>
  </si>
  <si>
    <t>TI.A.2.6.2.1.1.1</t>
  </si>
  <si>
    <t>TI.A.2.6.2.1.1</t>
  </si>
  <si>
    <t>TI.A.2.6.2.1</t>
  </si>
  <si>
    <t>TI.A.2.6.2</t>
  </si>
  <si>
    <t>TI.A.2.6.1.3</t>
  </si>
  <si>
    <t>TI.A.2.6.1</t>
  </si>
  <si>
    <t>TRASFERENCIAS</t>
  </si>
  <si>
    <t>TI.A.2.6</t>
  </si>
  <si>
    <t>Arrendamientos</t>
  </si>
  <si>
    <t>TI.A.2.4.8</t>
  </si>
  <si>
    <t>TI.A.2.4</t>
  </si>
  <si>
    <t>Licores</t>
  </si>
  <si>
    <t>TI.A.2.2.6</t>
  </si>
  <si>
    <t>otros intereses de origen tributario</t>
  </si>
  <si>
    <t>Intereses moratorios</t>
  </si>
  <si>
    <t>TI.A.2.2.5</t>
  </si>
  <si>
    <t>TI.A.2.2.4</t>
  </si>
  <si>
    <t>Multas y sanciones</t>
  </si>
  <si>
    <t>TI.A.2.2</t>
  </si>
  <si>
    <t>TI.A.2.1.11</t>
  </si>
  <si>
    <t>TI.A.2.1</t>
  </si>
  <si>
    <t>TI.A.2</t>
  </si>
  <si>
    <t>EstampillasProhospitales Universitarios y otras estampillas Pro hospitales</t>
  </si>
  <si>
    <t>Estampillas Prodesarrollo Departamental</t>
  </si>
  <si>
    <t>Estampilla para el bienestar del Adulto Mayor</t>
  </si>
  <si>
    <t>TI.A.1.28</t>
  </si>
  <si>
    <t>TI.A.1.18.3</t>
  </si>
  <si>
    <t>TI.A.1.18.2</t>
  </si>
  <si>
    <t>TI.A.1.18.1</t>
  </si>
  <si>
    <t>TI.A.1.18</t>
  </si>
  <si>
    <t>TI.A.1.17</t>
  </si>
  <si>
    <t>TI.A.1.16</t>
  </si>
  <si>
    <t>TI.A.1.15</t>
  </si>
  <si>
    <t>TI.A.1.14.2.3</t>
  </si>
  <si>
    <t>TI.A.1.14.2.2</t>
  </si>
  <si>
    <t>TI.A.1.14.2.1</t>
  </si>
  <si>
    <t>TI.A.1.14.2</t>
  </si>
  <si>
    <t>TI.A.1.14.1.4</t>
  </si>
  <si>
    <t>TI.A.1.14.1.2</t>
  </si>
  <si>
    <t>TI.A.1.14.1.1</t>
  </si>
  <si>
    <t>TI.A.1.14.1</t>
  </si>
  <si>
    <t>TI.A.1.14</t>
  </si>
  <si>
    <t>Impuesto de Registro</t>
  </si>
  <si>
    <t>Vehículos Automotores Vigencia Actual</t>
  </si>
  <si>
    <t>Vehículos Automotores</t>
  </si>
  <si>
    <t>TI.A.1.2</t>
  </si>
  <si>
    <t>TI.A.1</t>
  </si>
  <si>
    <t>INGRESOS CORRIENTES</t>
  </si>
  <si>
    <t>TI.A</t>
  </si>
  <si>
    <t>INGRESOS TOTALES</t>
  </si>
  <si>
    <t>TI</t>
  </si>
  <si>
    <t>DEPARTAMENTO DE CALDAS</t>
  </si>
  <si>
    <t>Gastos de Funcionamiento - Garantía para pago de pensiones</t>
  </si>
  <si>
    <t>Educación Física, Deporte y Recreación - General</t>
  </si>
  <si>
    <t>Fortalecimiento Institucional - General</t>
  </si>
  <si>
    <t>018</t>
  </si>
  <si>
    <t>Salud - General</t>
  </si>
  <si>
    <t>Libre Destinación</t>
  </si>
  <si>
    <t>Recursos de capital del Tesoro de la Nación o de la Tesorería de entidades descentralizadas, Rendimientos por Operaciones Financieras</t>
  </si>
  <si>
    <t>Recursos corrientes de Multas</t>
  </si>
  <si>
    <t>Recursos corrientes de Estampillas</t>
  </si>
  <si>
    <t>Recursos corrientes de Impuestos</t>
  </si>
  <si>
    <t>Recursos Corrientes</t>
  </si>
  <si>
    <t>Cuota de Auditaje</t>
  </si>
  <si>
    <t>Mesadas Pensionales</t>
  </si>
  <si>
    <t>TRANSFERENCIAS CORRIENTES</t>
  </si>
  <si>
    <t>Bienestar Social</t>
  </si>
  <si>
    <t>Seguros</t>
  </si>
  <si>
    <t>GASTOS GENERALES</t>
  </si>
  <si>
    <t>GASTOS DE PERSONAL</t>
  </si>
  <si>
    <t>1.3</t>
  </si>
  <si>
    <t>Otros Intereses de destinación específica</t>
  </si>
  <si>
    <t>Rendimientos por Operaciones Financieras</t>
  </si>
  <si>
    <t>OTROS RECURSOS DE CAPITAL</t>
  </si>
  <si>
    <t>RECURSOS DEL CRÉDITO</t>
  </si>
  <si>
    <t>RECURSOS DE CAPITAL</t>
  </si>
  <si>
    <t>1.2</t>
  </si>
  <si>
    <t>Estampilla Pro-Hospital</t>
  </si>
  <si>
    <t>Estampilla Pro-Ancianos</t>
  </si>
  <si>
    <t>Estampilla Pro-Desarrollo</t>
  </si>
  <si>
    <t>1.1.01.02.31.03.03.01</t>
  </si>
  <si>
    <t>Impuestos Indirectos</t>
  </si>
  <si>
    <t>Registro y Anotación -FONPET-</t>
  </si>
  <si>
    <t>Registro y Anotación Libre Destinación</t>
  </si>
  <si>
    <t>Impuestos Directos</t>
  </si>
  <si>
    <t>1.1</t>
  </si>
  <si>
    <t>1</t>
  </si>
  <si>
    <t>PPTO DEFINITIVO</t>
  </si>
  <si>
    <t>RECAUDOS</t>
  </si>
  <si>
    <t>Subcontrol CGR1</t>
  </si>
  <si>
    <t>Subcontrol CGR2</t>
  </si>
  <si>
    <t>Subcontrol CGR3</t>
  </si>
  <si>
    <t>CGR Concepto</t>
  </si>
  <si>
    <t>CGR Dest</t>
  </si>
  <si>
    <t>CGR Tercero</t>
  </si>
  <si>
    <t>Subcontrol FUT1</t>
  </si>
  <si>
    <t>Subcontrol FUT2</t>
  </si>
  <si>
    <t>Subcontrol FUT3</t>
  </si>
  <si>
    <t>Subcontrol FUT4</t>
  </si>
  <si>
    <t>Valida PROG CGR</t>
  </si>
  <si>
    <t>Aux EJEC CGR</t>
  </si>
  <si>
    <t>Valida EJEC CGR</t>
  </si>
  <si>
    <t>OTRAS MARCAS</t>
  </si>
  <si>
    <t>AUX</t>
  </si>
  <si>
    <t>Aux PROG CGR</t>
  </si>
  <si>
    <t>LARGO POS PRE</t>
  </si>
  <si>
    <t>Valida 
CAMBIOS VS MF</t>
  </si>
  <si>
    <t>Valida CODIGO AUTOMATICO CGR</t>
  </si>
  <si>
    <t>Valida 
CAMBIOS VS II TRIM</t>
  </si>
  <si>
    <t>CODIGO AUTOMATICO CGR</t>
  </si>
  <si>
    <t>0-0001 1105 110201031507 110203 9999</t>
  </si>
  <si>
    <t>PPTO DEF SALUD</t>
  </si>
  <si>
    <t>SIT FONDOS</t>
  </si>
  <si>
    <t>RUBRO</t>
  </si>
  <si>
    <t>CGR Recursos</t>
  </si>
  <si>
    <t>CGR OEI</t>
  </si>
  <si>
    <t>MARCA SALUD Y CONTRALORIA</t>
  </si>
  <si>
    <t>Valida PLANO FUT</t>
  </si>
  <si>
    <t>VALIDACION INCLUIDA POR EL DOCTOR ALEX</t>
  </si>
  <si>
    <t>SE EXCLUYE YA QUE SE INCORPORA EL RECAUDO REPORTADO POR DTSC</t>
  </si>
  <si>
    <t>0-0001 1105 11010131 11020102 9999</t>
  </si>
  <si>
    <t>0-0002 1105 11010137030101 11010101 9999</t>
  </si>
  <si>
    <t>0-0018 1105 110102631701 9999 9999</t>
  </si>
  <si>
    <t>0-0119 1105 120203010398 11020201 9999</t>
  </si>
  <si>
    <t>0-0301 1105 11010137030103 11020102 9999</t>
  </si>
  <si>
    <t>0-0008 1105 110102630301 12020301 9999</t>
  </si>
  <si>
    <t>0-0008 1105 110102630301 9999 9999</t>
  </si>
  <si>
    <t>0-0009 1105 110102630302 12020301 9999</t>
  </si>
  <si>
    <t>0-0009 1105 110102630302 9999 9999</t>
  </si>
  <si>
    <t>0-0272 1105 110102630302 12020301 9999</t>
  </si>
  <si>
    <t>0-0272 1105 110102630302 9999 9999</t>
  </si>
  <si>
    <t>0-0299 1105 1101026311 9999 9999</t>
  </si>
  <si>
    <t>Valida EJECUCION</t>
  </si>
  <si>
    <t>TOTAL DEPARTAMENTO</t>
  </si>
  <si>
    <t>0-0193</t>
  </si>
  <si>
    <t>1-202010513</t>
  </si>
  <si>
    <t>Pasiv Pens Per Doc</t>
  </si>
  <si>
    <t>0-0337</t>
  </si>
  <si>
    <t>FUT DECRETO LIQ 2019</t>
  </si>
  <si>
    <t>VALIDACION CAMBIOS</t>
  </si>
  <si>
    <t>0-0001 1105 110201031503 11010202 9999</t>
  </si>
  <si>
    <t>0-0300 1105 110201031503 11010202 9999</t>
  </si>
  <si>
    <t>0-0301 1105 110201031503 11010202 9999</t>
  </si>
  <si>
    <t>0-0306 1105 110201031503 11010202 9999</t>
  </si>
  <si>
    <t>0-0307 1105 110201031503 11010202 9999</t>
  </si>
  <si>
    <t>Sin codificar</t>
  </si>
  <si>
    <t>LINEA QUE DESAPERECE EN IV TRIM</t>
  </si>
  <si>
    <t>Vehí Auto Vigen Ante Fonpet</t>
  </si>
  <si>
    <t>Vehí Auto Vigen Ante Microcuencas</t>
  </si>
  <si>
    <t>Alcohol Pot Ley 1819-SANCION</t>
  </si>
  <si>
    <t>Alcohol Pot Ley 1819-INTERES</t>
  </si>
  <si>
    <t>Por der ex Mo Li Sal-SANCION</t>
  </si>
  <si>
    <t>Por der ex Mo Li Sal-INTERES</t>
  </si>
  <si>
    <t>NO REPORTADA POR SALUD</t>
  </si>
  <si>
    <t>0-0306x</t>
  </si>
  <si>
    <t>1-10202010701</t>
  </si>
  <si>
    <t>Cuot Aud SSF Emp ind</t>
  </si>
  <si>
    <t>1-10202010702</t>
  </si>
  <si>
    <t>Cuot Audi SSF Est Pu</t>
  </si>
  <si>
    <t>1-10202010703</t>
  </si>
  <si>
    <t>Cuot Audi SSF OtraEn</t>
  </si>
  <si>
    <t>1-202010517</t>
  </si>
  <si>
    <t>REINTEGROS FONPET</t>
  </si>
  <si>
    <t>0-0122</t>
  </si>
  <si>
    <t>0-0216</t>
  </si>
  <si>
    <t>0-0217</t>
  </si>
  <si>
    <t>0-0338</t>
  </si>
  <si>
    <t>0-0339</t>
  </si>
  <si>
    <t>0-0340</t>
  </si>
  <si>
    <t>1-2020503030101</t>
  </si>
  <si>
    <t>De Ent No Finc Dept</t>
  </si>
  <si>
    <t>1-202010101</t>
  </si>
  <si>
    <t>Ing Trib(causados vi</t>
  </si>
  <si>
    <t>1-202019833</t>
  </si>
  <si>
    <t>Cig.Impto Deporte</t>
  </si>
  <si>
    <t>2-0007</t>
  </si>
  <si>
    <t>1-202019860</t>
  </si>
  <si>
    <t>Sobretasa Gasolina</t>
  </si>
  <si>
    <t>2-0023</t>
  </si>
  <si>
    <t>2-0044</t>
  </si>
  <si>
    <t>2-0125</t>
  </si>
  <si>
    <t>2-0132</t>
  </si>
  <si>
    <t>2-0133</t>
  </si>
  <si>
    <t>2-0137</t>
  </si>
  <si>
    <t>1-20201986702</t>
  </si>
  <si>
    <t>Ot rdbIVA Lic ExtDEP</t>
  </si>
  <si>
    <t>2-0148</t>
  </si>
  <si>
    <t>2-0149</t>
  </si>
  <si>
    <t>2-0151</t>
  </si>
  <si>
    <t>2-0152</t>
  </si>
  <si>
    <t>2-0153</t>
  </si>
  <si>
    <t>2-0250</t>
  </si>
  <si>
    <t>2-0251</t>
  </si>
  <si>
    <t>2-0305</t>
  </si>
  <si>
    <t>2-0306</t>
  </si>
  <si>
    <t>2-0308</t>
  </si>
  <si>
    <t>2-0309</t>
  </si>
  <si>
    <t>2-0310</t>
  </si>
  <si>
    <t>2-0313</t>
  </si>
  <si>
    <t>2-0314</t>
  </si>
  <si>
    <t>2-0329</t>
  </si>
  <si>
    <t>2-0330</t>
  </si>
  <si>
    <t>2-0334</t>
  </si>
  <si>
    <t>1-202030103</t>
  </si>
  <si>
    <t>1-2020505030101</t>
  </si>
  <si>
    <t>De Ent No Finc Mun y</t>
  </si>
  <si>
    <t>2-0281</t>
  </si>
  <si>
    <t>2-0320</t>
  </si>
  <si>
    <t>2-0125X</t>
  </si>
  <si>
    <t>0-0001X</t>
  </si>
  <si>
    <t>0-0001XX</t>
  </si>
  <si>
    <t>0-0342</t>
  </si>
  <si>
    <t>0-0344</t>
  </si>
  <si>
    <t>0-0346</t>
  </si>
  <si>
    <t>0-0347</t>
  </si>
  <si>
    <t>0-0348</t>
  </si>
  <si>
    <t>0-0349</t>
  </si>
  <si>
    <t>0-0350</t>
  </si>
  <si>
    <t>2-0342</t>
  </si>
  <si>
    <t>2-0343</t>
  </si>
  <si>
    <t>0-0215</t>
  </si>
  <si>
    <t>0-0343</t>
  </si>
  <si>
    <t>0-0351</t>
  </si>
  <si>
    <t>1-2010105010501</t>
  </si>
  <si>
    <t>INFICALDAS</t>
  </si>
  <si>
    <t>0-0353</t>
  </si>
  <si>
    <t>0-0354</t>
  </si>
  <si>
    <t>0-0358</t>
  </si>
  <si>
    <t>2-0215</t>
  </si>
  <si>
    <t>R. FORZOZA I.  SALUD:  PUBLICA SGP - R.B</t>
  </si>
  <si>
    <t>IMPUESTO A GANADORES DE SORTEOS ORDINARIOS Y EXTRAORDINARIOS</t>
  </si>
  <si>
    <t>IMPUESTO DE LOTERÍAS FORÁNEAS</t>
  </si>
  <si>
    <t>IMPUESTO DE REGISTRO</t>
  </si>
  <si>
    <t>IMPUESTO AL CONSUMO DE LICORES, VINOS, APERITIVOS Y SIMILARES</t>
  </si>
  <si>
    <t>IMPUESTO AL CONSUMO DE LICORES</t>
  </si>
  <si>
    <t>IMPUESTO AL CONSUMO DE LICORES DE LIBRE DESTINACIÓN</t>
  </si>
  <si>
    <t>IMPUESTO AL CONSUMO DE LICORES DE LIBRE DESTINACIÓN PRODUCIDOS EN EL DEPARTAMENTO</t>
  </si>
  <si>
    <t>IMPUESTO AL CONSUMO DE LICORES DE LIBRE DESTINACIÓN DE PRODUCCIÓN NACIONAL</t>
  </si>
  <si>
    <t>IMPUESTO AL CONSUMO DE LICORES DE LIBRE DESTINACIÓN DE PRODUCCIÓN EXTRANJERA</t>
  </si>
  <si>
    <t>IMPUESTO AL CONSUMO DE LICORES CON DESTINACIÓN A SALUD</t>
  </si>
  <si>
    <t>IMPUESTO AL CONSUMO DE LICORES CON DESTINACIÓN A SALUD PRODUCIDOS EN EL DEPARTAMENTO</t>
  </si>
  <si>
    <t xml:space="preserve">IMPUESTO AL CONSUMO DE LICORES CON DESTINACIÓN A SALUD DE PRODUCCIÓN NACIONAL </t>
  </si>
  <si>
    <t>IMPUESTO AL CONSUMO DE LICORES CON DESTINACIÓN A SALUD DE PRODUCCIÓN EXTRANJERA</t>
  </si>
  <si>
    <t>IMPUESTO AL CONSUMO DE LICORES CON DESTINACIÓN A DEPORTE</t>
  </si>
  <si>
    <t xml:space="preserve">IMPUESTO AL CONSUMO DE LICORES CON DESTINACIÓN A DEPORTE DE PRODUCCIÓN NACIONAL </t>
  </si>
  <si>
    <t>IMPUESTO AL CONSUMO DE LICORES CON DESTINACIÓN A DEPORTE DE PRODUCCIÓN EXTRANJERA</t>
  </si>
  <si>
    <t>IMPUESTO AL CONSUMO DE VINOS, APERITIVOS Y SIMILARES</t>
  </si>
  <si>
    <t>IMPUESTO AL CONSUMO DE VINOS, APERITIVOS Y SIMILARES DE LIBRE DESTINACIÓN</t>
  </si>
  <si>
    <t>IMPUESTO AL CONSUMO DE VINOS, APERITIVOS Y SIMILARES DE LIBRE DESTINACIÓN DE PRODUCCIÓN NACIONAL</t>
  </si>
  <si>
    <t>IMPUESTO AL CONSUMO DE VINOS, APERITIVOS Y SIMILARES DE LIBRE DESTINACIÓN DE PRODUCCIÓN EXTRANJERA</t>
  </si>
  <si>
    <t>IMPUESTO AL CONSUMO DE VINOS, APERITIVOS Y SIMILARES CON DESTINACIÓN A SALUD</t>
  </si>
  <si>
    <t>IMPUESTO AL CONSUMO DE VINOS, APERITIVOS Y SIMILARES CON DESTINACIÓN A SALUD DE PRODUCCIÓN NACIONAL</t>
  </si>
  <si>
    <t>IMPUESTO AL CONSUMO DE VINOS, APERITIVOS Y SIMILARES CON DESTINACIÓN A SALUD DE PRODUCCIÓN EXTRANJERA</t>
  </si>
  <si>
    <t>IMPUESTO AL CONSUMO DE VINOS, APERITIVOS Y SIMILARES CON DESTINACIÓN A DEPORTE</t>
  </si>
  <si>
    <t xml:space="preserve">IMPUESTO AL CONSUMO DE VINOS, APERITIVOS Y SIMILARES CON DESTINACIÓN A DEPORTE DE PRODUCCIÓN NACIONAL </t>
  </si>
  <si>
    <t>IMPUESTO AL CONSUMO DE VINOS, APERITIVOS Y SIMILARES CON DESTINACIÓN A DEPORTE DE PRODUCCIÓN EXTRANJERA</t>
  </si>
  <si>
    <t>DESAGREGACIÓN IVA LICORES, VINOS APERITIVOS Y SIMILARES</t>
  </si>
  <si>
    <t>IVA TARIFA DEL 5% PARA  LICORES, VINOS, APERITIVOS Y SIMILARES, CON DESTINO AL ASEGURAMIENTO EN SALUD.</t>
  </si>
  <si>
    <t>IMPUESTO AL CONSUMO CERVEZA</t>
  </si>
  <si>
    <t>IMPUESTO AL CONSUMO CERVEZA DE PRODUCCIÓN NACIONAL</t>
  </si>
  <si>
    <t>IMPUESTO AL CONSUMO CERVEZA DE PRODUCCIÓN EXTRANJERA</t>
  </si>
  <si>
    <t>IMPUESTO AL CONSUMO CON DESTINO A SALUD / CERVEZA SALUD</t>
  </si>
  <si>
    <t>IMPUESTO AL CONSUMO CON DESTINO A SALUD / CERVEZA SALUD DE PRODUCCIÓN NACIONAL</t>
  </si>
  <si>
    <t>IMPUESTO AL CONSUMO CON DESTINO A SALUD / CERVEZA SALUD DE PRODUCCIÓN EXTRANJERA</t>
  </si>
  <si>
    <t>IMPUESTO AL CONSUMO DE CIGARRILLOS Y TABACO</t>
  </si>
  <si>
    <t>IMPUESTO AL CONSUMO DE CIGARRILLOS Y TABACO, COMPONENTE ESPECÍFICO DE LIBRE INVERSIÓN.</t>
  </si>
  <si>
    <t>IMPUESTO AL CONSUMO DE CIGARRILLOS Y TABACO DE PRODUCCION NACIONAL, COMPONENTE ESPECÍFICO DE LIBRE INVERSIÓN.</t>
  </si>
  <si>
    <t>IMPUESTO AL CONSUMO DE CIGARRILLOS Y TABACO  DE PRODUCCION EXTRANJERA, COMPONENTE ESPECÍFICO DE LIBRE INVERSIÓN.</t>
  </si>
  <si>
    <t>COMPONENTE AD VALOREM DEL IMPUESTO AL CONSUMO DE CIGARRILLOS Y TABACO ELABORADO, CON DESTINO A SALUD.</t>
  </si>
  <si>
    <t>COMPONENTE AD VALOREM DEL IMPUESTO AL CONSUMO DE CIGARRILLOS Y TABACO ELABORADO, DE PRODUCCIÓN NACIONAL,  CON DESTINO A SALUD.</t>
  </si>
  <si>
    <t xml:space="preserve">COMPONENTE AD VALOREM DEL IMPUESTO AL CONSUMO DE CIGARRILLOS Y TABACO ELABORADO DE PRODUCCION EXTRANJERA, CON DESTINO A SALUD. </t>
  </si>
  <si>
    <t>IMPUESTO CON DESTINO AL DEPORTE LEY 181 DE 1995</t>
  </si>
  <si>
    <t>IMPUESTO CON DESTINO AL DEPORTE LEY 181 DE 1995 DE PRODUCTOS NACIONALES</t>
  </si>
  <si>
    <t>IMPUESTO CON DESTINO AL DEPORTE LEY 181 DE 1995 DE PRODUCTOS EXTRANJEROS</t>
  </si>
  <si>
    <t>VEHÍCULOS AUTOMOTORES</t>
  </si>
  <si>
    <t>VEHÍCULOS AUTOMOTORES VIGENCIA ACTUAL</t>
  </si>
  <si>
    <t>VEHÍCULOS AUTOMOTORES VIGENCIAS ANTERIORES</t>
  </si>
  <si>
    <t>DEGÜELLO DE GANADO MAYOR</t>
  </si>
  <si>
    <t>SOBRETASA A LA GASOLINA</t>
  </si>
  <si>
    <t>ESTAMPILLAS</t>
  </si>
  <si>
    <t>ESTAMPILLA PARA EL BIENESTAR DEL ADULTO MAYOR</t>
  </si>
  <si>
    <t>ESTAMPILLAS PRODESARROLLO DEPARTAMENTAL</t>
  </si>
  <si>
    <t>ESTAMPILLASPROHOSPITALES UNIVERSITARIOS Y OTRAS ESTAMPILLAS PRO HOSPITALES</t>
  </si>
  <si>
    <t>ESTAMPILLAS PRO UNIVERSIDADES PÚBLICAS</t>
  </si>
  <si>
    <t>CONTRIBUCIÓN SOBRE CONTRATOS DE OBRAS PÚBLICAS</t>
  </si>
  <si>
    <t>TASAS Y DERECHOS</t>
  </si>
  <si>
    <t>PEAJES</t>
  </si>
  <si>
    <t>DERECHOS DE EXPLOTACIÓN DE JUEGOS DE SUERTE Y AZAR</t>
  </si>
  <si>
    <t>RIFAS</t>
  </si>
  <si>
    <t>JUEGOS DE APUESTAS PERMANENTES O CHANCE</t>
  </si>
  <si>
    <t>OTRAS TASAS (DESAGREGAR O ESPECIFICAR)</t>
  </si>
  <si>
    <t>MULTAS Y SANCIONES</t>
  </si>
  <si>
    <t>TRÁNSITO Y TRANSPORTE</t>
  </si>
  <si>
    <t>MULTAS DE CONTROL FISCAL</t>
  </si>
  <si>
    <t>MULTAS DE CONTROL DISCIPLINARIO</t>
  </si>
  <si>
    <t>MULTAS DE GOBIERNO</t>
  </si>
  <si>
    <t>OTRAS MULTAS DE GOBIERNO</t>
  </si>
  <si>
    <t>INTERESES MORATORIOS</t>
  </si>
  <si>
    <t>LICORES</t>
  </si>
  <si>
    <t>CERVEZA</t>
  </si>
  <si>
    <t>CIGARRILLOS Y TABACO</t>
  </si>
  <si>
    <t>OTROS INTERESES DE ORIGEN TRIBUTARIO</t>
  </si>
  <si>
    <t>SANCIONES TRIBUTARIAS</t>
  </si>
  <si>
    <t>OTRAS SANCIONES TRIBUTARIAS</t>
  </si>
  <si>
    <t>VENTA DE BIENES Y SERVICIOS</t>
  </si>
  <si>
    <t>SERVICIOS DE SALUD Y PREVISIÓN SOCIAL</t>
  </si>
  <si>
    <t>VENTA DE MEDICAMENTOS CONTROLADOS</t>
  </si>
  <si>
    <t>SERVICIOS DE TRANSITO Y TRASPORTE</t>
  </si>
  <si>
    <t>ARRENDAMIENTOS</t>
  </si>
  <si>
    <t>TRANSFERENCIAS DE LIBRE DESTINACIÓN</t>
  </si>
  <si>
    <t>DEL NIVEL NACIONAL</t>
  </si>
  <si>
    <t>CUOTA DE FISCALIZACIÓN</t>
  </si>
  <si>
    <t>PROVENIENTE DE EMPRESAS INDUSTRIALES Y COMERCIALES, SOCIALES DEL ESTADO Y DE SERVICIOS PÚBLICOS</t>
  </si>
  <si>
    <t>PROVENIENTES DE ESTABLECIMIENTOS PÚBLICOS</t>
  </si>
  <si>
    <t>DE OTRAS ENTIDADES</t>
  </si>
  <si>
    <t>CUOTAS PARTES PENSIÓNALES</t>
  </si>
  <si>
    <t>TRASFERENCIAS PARA INVERSIÓN</t>
  </si>
  <si>
    <t>SISTEMA GENERAL DE PARTICIPACIONES</t>
  </si>
  <si>
    <t>SISTEMA GENERAL DE PARTICIPACIONES -EDUCACIÓN</t>
  </si>
  <si>
    <t>S. G. P. EDUCACIÓN - PRESTACIÓN DE SERVICIOS</t>
  </si>
  <si>
    <t>SISTEMA GENERAL DE PARTICIPACIONES -SALUD-</t>
  </si>
  <si>
    <t>S. G. P. SALUD - SALUD PUBLICA</t>
  </si>
  <si>
    <t>S. G. P. SALUD - PRESTACIÓN DE SERVICIOS A LA POBLACIÓN POBRE EN LO NO CUBIERTO CON SUBSIDIOS A LA DEMANDA Y ACTIVIDADES NO CUBIERTAS CON SUBSIDIOS A LA DEMANDA</t>
  </si>
  <si>
    <t xml:space="preserve">S. G. P. SALUD - APORTES PATRONALES (SIN SITUACIÓN DE FONDOS) </t>
  </si>
  <si>
    <t>S.G.P  AGUA POTABLE Y SANEAMIENTO BÁSICO</t>
  </si>
  <si>
    <t>S.G.P  AGUA POTABLE Y SANEAMIENTO BÁSICO - MUNICIPIOS DESCERTIFICADOS</t>
  </si>
  <si>
    <t>COLJUEGOS 75 % - INVERSIÓN EN SALUD. (LEY 643 DE 2001, LEY 1122 DE 2007 Y LEY 1151 DE 2007 )</t>
  </si>
  <si>
    <t>IVA TELEFONÍA CELULAR</t>
  </si>
  <si>
    <t>SOBRETASA AL ACPM</t>
  </si>
  <si>
    <t>OTRAS TRANSFERENCIAS DEL NIVEL NACIONAL PARA INVERSIÓN</t>
  </si>
  <si>
    <t>EN SALUD</t>
  </si>
  <si>
    <t>OTRAS TRANSFERENCIAS DEL NIVEL NACIONAL PARA INVERSIÓN EN SALUD</t>
  </si>
  <si>
    <t>EN EDUCACIÓN</t>
  </si>
  <si>
    <t>EJECUCIÓN DE PROYECTOS</t>
  </si>
  <si>
    <t>EN OTROS SECTORES</t>
  </si>
  <si>
    <t>SECTOR DESCENTRALIZADO</t>
  </si>
  <si>
    <t>NACIONAL</t>
  </si>
  <si>
    <t>DEPARTAMENTAL</t>
  </si>
  <si>
    <t>OTROS INGRESOS NO TRIBUTARIOS</t>
  </si>
  <si>
    <t>PARTICIPACIÓN Y DERECHOS DE EXPLOTACIÓN POR EL EJERCICIO DEL MONOPOLIO DE LICORES Y ALCOHOLES POTABLES</t>
  </si>
  <si>
    <t>PARTICIPACIÓN Y DERECHOS DE EXPLOTACIÓN POR EL EJERCICIO DEL MONOPOLIO DE LICORES Y ALCOHOLES POTABLES - SALUD</t>
  </si>
  <si>
    <t>PARTICIPACIÓN Y DERECHOS DE EXPLOTACIÓN POR EL EJERCICIO DEL MONOPOLIO DE LICORES - SALUD</t>
  </si>
  <si>
    <t>DERECHOS DE EXPLOTACIÓN  - SALUD</t>
  </si>
  <si>
    <t>DERECHOS DE EXPLOTACIÓN DE LA INTRODUCCIÓN  - SALUD</t>
  </si>
  <si>
    <t>DERECHOS DE EXPLOTACIÓN DE LA INTRODUCCIÓN DE LICORES DE PRODUCCIÓN NACIONAL  - SALUD</t>
  </si>
  <si>
    <t>PARTICIPACIÓN  EN EL MONOPOLIO DE ALCOHOL POTABLE UTILIZADO EN LA PRODUCCIÓN DE  LICORES . PREFERENTE - SALUD</t>
  </si>
  <si>
    <t>PARTICIPACIÓN EN LA UTILIZACIÓN DE ALCOHOL POTABLE PRODUCIDO EN SU JURISDICCIÓN - SALUD</t>
  </si>
  <si>
    <t>PARTICIPACIÓN Y DERECHOS DE EXPLOTACIÓN POR EL EJERCICIO DEL MONOPOLIO DE LICORES Y ALCOHOLES POTABLES - PREFERENTE EDUCACIÓN</t>
  </si>
  <si>
    <t>PARTICIPACIÓN Y DERECHOS DE EXPLOTACIÓN POR EL EJERCICIO DEL MONOPOLIO DE LICORES - EDUCACIÓN</t>
  </si>
  <si>
    <t>DERECHOS DE EXPLOTACIÓN  -  PREFERENTE EDUCACIÓN</t>
  </si>
  <si>
    <t>DERECHOS DE EXPLOTACIÓN SOBRE LA PRODUCCIÓN EN SU JURISDICCIÓN  - PREFERENTE EDUCACIÓN</t>
  </si>
  <si>
    <t>PARTICIPACIÓN POR EL EJERCICIO DEL MONOPOLIO SOBRE ALCOHOL POTABLE - EDUCACIÓN</t>
  </si>
  <si>
    <t>PARTICIPACIÓN EN LA UTILIZACIÓN DE ALCOHOL POTABLE INTRODUCIDO EN LA PRODUCCIÓN DE LICORES - EDUCACIÓN</t>
  </si>
  <si>
    <t>PARTICIPACIÓN EN LA UTILIZACIÓN DE ALCOHOL POTABLE DE PRODUCCIÓN NACIONAL INTRODUCIDO - EDUCACIÓN</t>
  </si>
  <si>
    <t>PARTICIPACIÓN Y DERECHOS DE EXPLOTACIÓN POR EL EJERCICIO DEL MONOPOLIO DE LICORES Y ALCOHOLES POTABLES - LIBRE DESTINACIÓN</t>
  </si>
  <si>
    <t>PARTICIPACIÓN Y DERECHOS DE EXPLOTACIÓN POR EL EJERCICIO DEL MONOPOLIO DE LICORES - LIBRE DESTINACIÓN</t>
  </si>
  <si>
    <t>DERECHOS DE EXPLOTACIÓN  - LIBRE DESTINACIÓN</t>
  </si>
  <si>
    <t>DERECHOS DE EXPLOTACIÓN DE LA INTRODUCCIÓN  - LIBRE DESTINACIÓN</t>
  </si>
  <si>
    <t>DERECHOS DE EXPLOTACIÓN DE LA INTRODUCCIÓN DE LICORES DE PRODUCCIÓN NACIONAL  - LIBRE DESTINACIÓN</t>
  </si>
  <si>
    <t>PARTICIPACIÓN POR EL CONSUMO - LIBRE DESTINACIÓN</t>
  </si>
  <si>
    <t>PARTICIPACIÓN POR EL CONSUMO DE LICORES INTRODUCIDOS  - LIBRE DESTINACIÓN</t>
  </si>
  <si>
    <t>PARTICIPACIÓN POR EL CONSUMO DE LICORES INTRODUCIDOS DE PRODUCCIÓN NACIONAL  - LIBRE DESTINACIÓN</t>
  </si>
  <si>
    <t>PARTICIPACIÓN Y DERECHOS DE EXPLOTACIÓN POR EL EJERCICIO DEL MONOPOLIO DE LICORES Y ALCOHOLES POTABLES - DEPORTE</t>
  </si>
  <si>
    <t>PARTICIPACIÓN Y DERECHOS DE EXPLOTACIÓN POR EL EJERCICIO DEL MONOPOLIO DE LICORES - DEPORTE</t>
  </si>
  <si>
    <t>DERECHOS DE EXPLOTACIÓN  - DEPORTE</t>
  </si>
  <si>
    <t>DERECHOS DE EXPLOTACIÓN SOBRE LA PRODUCCIÓN EN SU JURISDICCIÓN  - DEPORTE</t>
  </si>
  <si>
    <t>PARTICIPACIÓN POR EL EJERCICIO DEL MONOPOLIO SOBRE ALCOHOL POTABLE - DEPORTE</t>
  </si>
  <si>
    <t>PARTICIPACIÓN EN LA UTILIZACIÓN DE ALCOHOL POTABLE INTRODUCIDO EN LA PRODUCCIÓN DE LICORES - DEPORTE</t>
  </si>
  <si>
    <t>PARTICIPACIÓN EN LA UTILIZACIÓN DE ALCOHOL POTABLE DE PRODUCCIÓN NACIONAL INTRODUCIDO - DEPORTE</t>
  </si>
  <si>
    <t>PREMIOS DE JUEGOS DE SUERTE Y AZAR NO RECLAMADOS</t>
  </si>
  <si>
    <t>PREMIOS DE JUEGOS DE SUERTE Y AZAR NO RECLAMADOS - JUEGO DE LOTERÍAS</t>
  </si>
  <si>
    <t>COFINANCIACIÓN</t>
  </si>
  <si>
    <t>COFINANCIACIÓN NACIONAL - NIVEL CENTRAL</t>
  </si>
  <si>
    <t>PROGRAMAS DE EDUCACIÓN</t>
  </si>
  <si>
    <t>PROGRAMAS DE INFRAESTRUCTURA</t>
  </si>
  <si>
    <t>PROGRAMAS OTROS SECTORES</t>
  </si>
  <si>
    <t>COFINANCIACIÓN DEPARTAMENTAL - NIVEL CENTRAL</t>
  </si>
  <si>
    <t>COFINANCIACIÓN MUNICIPAL - NIVEL CENTRAL</t>
  </si>
  <si>
    <t>OTRAS COFINANCIACIONES</t>
  </si>
  <si>
    <t>DE ESTABLECIMIENTOS PÚBLICOS</t>
  </si>
  <si>
    <t>RETIROS FONPET</t>
  </si>
  <si>
    <t>RETIRO PARA PAGO DE BONOS Y CUOTAS PARTES DE BONO PENSIONAL</t>
  </si>
  <si>
    <t>RETIRO PARA PAGO DE BONOS Y CUOTAS PARTES DE BONOS PENSIONALES A Y B. SIN SITUACIÓN DE FONDOS.</t>
  </si>
  <si>
    <t>UTILIDADES Y EXCEDENTES FINANCIEROS (EMPRESAS INDUSTRIALES, COMERCIALES Y ESTABLECIMIENTOS PÚBLICOS)</t>
  </si>
  <si>
    <t>REINTEGROS</t>
  </si>
  <si>
    <t>OTROS REINTEGROS</t>
  </si>
  <si>
    <t>REINTEGROS PROVENIENTES DE RECURSOS SGP CON DESTINACIÓN ESPECIFICA - EDUCACION</t>
  </si>
  <si>
    <t>INTERNO</t>
  </si>
  <si>
    <t>FINDETER</t>
  </si>
  <si>
    <t>INSTITUTOS DE DESARROLLO DEPARTAMENTAL Y/O MUNICIPAL</t>
  </si>
  <si>
    <t>BANCA COMERCIAL PUBLICA</t>
  </si>
  <si>
    <t>BANCA COMERCIAL PRIVADA</t>
  </si>
  <si>
    <t>RECURSOS DEL BALANCE</t>
  </si>
  <si>
    <t>CANCELACIÓN DE RESERVAS</t>
  </si>
  <si>
    <t>DE SGP</t>
  </si>
  <si>
    <t>SGP EDUCACIÓN PRESTACIÓN DEL SERVICIO</t>
  </si>
  <si>
    <t>CANCELACIÓN DE RESERVAS - SALUD</t>
  </si>
  <si>
    <t>RECURSOS DE FORZOSA INVERSIÓN - SALUD:  PÚBLICA</t>
  </si>
  <si>
    <t>RB DTSC</t>
  </si>
  <si>
    <t>RECURSOS DE FORZOSA INVERSIÓN - SALUD: PRESTACIÓN DEL SERVICIO A LA POBLACIÓN POBRE NO AFILIADA</t>
  </si>
  <si>
    <t>RECURSOS DE FORZOSA INVERSIÓN - SALUD: OTROS DIFERENTES A LOS ANTERIORES CON DESTINO A SALUD</t>
  </si>
  <si>
    <t>SUPERÁVIT FISCAL</t>
  </si>
  <si>
    <t>SUPERÁVIT FISCAL DE LA VIGENCIA ANTERIOR</t>
  </si>
  <si>
    <t>RECURSOS DE LIBRE DESTINACIÓN</t>
  </si>
  <si>
    <t>INGRESOS CORRIENTES DE LIBRE DESTINACIÓN DIFERENTES A LA PARTICIPACIÓN DE LIBRE DESTINACIÓN PROPÓSITO GENERAL</t>
  </si>
  <si>
    <t>RECURSOS DE FORZOSA INVERSIÓN (CON DESTINACIÓN ESPECIFICA)</t>
  </si>
  <si>
    <t>RECURSOS DE FORZOSA INVERSIÓN SGP (CON DESTINACIÓN ESPECÍFICA)</t>
  </si>
  <si>
    <t>RECURSOS DE FORZOSA INVERSIÓN - EDUCACIÓN</t>
  </si>
  <si>
    <t>RECURSOS DE FORZOSA INVERSIÓN - SALUD</t>
  </si>
  <si>
    <t>PARTICIPACIÓN PARA AGUA POTABLE Y SANEAMIENTO BÁSICO</t>
  </si>
  <si>
    <t>PARTICIPACIÓN PARA AGUA POTABLE Y SANEAMIENTO BÁSICO - MUNICIPIOS DESCERTIFICADOS</t>
  </si>
  <si>
    <t>SUPERÁVIT EXCEDENTES CUENTA MAESTRA REGIMEN SUBSIDIADO OTROS RECURSOS DIFERENTES A SGP</t>
  </si>
  <si>
    <t>OTROS RECURSOS DE FORZOSA INVERSIÓN DIFERENTES AL SGP (CON DESTINACIÓN ESPECÍFICA)</t>
  </si>
  <si>
    <t>SUPERÁVIT FISCAL DE VIGENCIAS ANTERIORES NO INCORPORADO</t>
  </si>
  <si>
    <t>INGRESOS CORRIENTES DE LIBRE DESTINACIÓN DIFERENTES A LA PARTICIPACIÓN DE LIBRE DESTINACIÓN PROPÓSITO GENERAL:</t>
  </si>
  <si>
    <t>RECURSOS DE FORZOSA INVERSIÓN - SALUD:  SALUD PÚBLICA COLECTIVA</t>
  </si>
  <si>
    <t>VENTA DE ACTIVOS</t>
  </si>
  <si>
    <t>AL SECTOR PÚBLICO</t>
  </si>
  <si>
    <t>VENTA DE TERRENOS</t>
  </si>
  <si>
    <t>RENDIMIENTOS POR OPERACIONES FINANCIERAS</t>
  </si>
  <si>
    <t>PROVENIENTES DE RECURSOS LIBRE DESTINACIÓN</t>
  </si>
  <si>
    <t>PROVENIENTES DE RECURSOS CON DESTINACIÓN ESPECIFICA</t>
  </si>
  <si>
    <t>PROVENIENTES DE RECURSOS SGP CON DESTINACIÓN ESPECIFICA</t>
  </si>
  <si>
    <t>PROVENIENTES DE RECURSOS SGP CON DESTINACIÓN ESPECIFICA - EDUCACIÓN</t>
  </si>
  <si>
    <t>PROVENIENTES DE RECURSOS SGP CON DESTINACIÓN ESPECIFICA - SALUD</t>
  </si>
  <si>
    <t>PROVENIENTES DE RECURSOS SGP CON DESTINACIÓN ESPECIFICA - SALUD:  PÚBLICA</t>
  </si>
  <si>
    <t>RECURSOS SGP CON DESTINACIÓN ESPECIFICA - SALUD, SERVICIOS A LA POBLACIÓN POBRE NO AFILIADA</t>
  </si>
  <si>
    <t>RENDIMIENTOS OTROS DIFERENTES A LOS ANTERIORES CON DESTINO A SALUD</t>
  </si>
  <si>
    <t>PROVENIENTES DE OTROS RECURSOS CON DESTINACIÓN ESPECÍFICA DIFERENTES AL SGP</t>
  </si>
  <si>
    <t>EJECUCIÓN PRESUPUESTAL DE INGRESOS A JUNIO 30 DE 2019</t>
  </si>
  <si>
    <t>2-1039805</t>
  </si>
  <si>
    <t xml:space="preserve"> 0-0037</t>
  </si>
  <si>
    <t>1.3x3</t>
  </si>
  <si>
    <t xml:space="preserve"> 0-0001</t>
  </si>
  <si>
    <t>1.3x2</t>
  </si>
  <si>
    <t>TRANSFERENCIA A ORGANOS DE CONTROL - CONTRALORIA - TRANSFERENCIA</t>
  </si>
  <si>
    <t>1.3x</t>
  </si>
  <si>
    <t>Asamblea Deptal</t>
  </si>
  <si>
    <t>2-103010301019801</t>
  </si>
  <si>
    <t>1.3x1</t>
  </si>
  <si>
    <t>TRANSFERENCIA A ORGANOS DE CONTROL - ASAMBLEA</t>
  </si>
  <si>
    <t>TRANSFERENCIA A ORGANOS DE CONTROL</t>
  </si>
  <si>
    <t>RAP REGION ADT. PLAN</t>
  </si>
  <si>
    <t>2-1039899</t>
  </si>
  <si>
    <t>1.3.6.7.10</t>
  </si>
  <si>
    <t>Otr Pagos a Ent No F</t>
  </si>
  <si>
    <t>2-103010103010198</t>
  </si>
  <si>
    <t xml:space="preserve"> 2-0180</t>
  </si>
  <si>
    <t xml:space="preserve"> 2-0179</t>
  </si>
  <si>
    <t xml:space="preserve"> 0-0180</t>
  </si>
  <si>
    <t xml:space="preserve"> 0-0179</t>
  </si>
  <si>
    <t>DevCont5%Ley1421-418</t>
  </si>
  <si>
    <t>2-10301010140</t>
  </si>
  <si>
    <t xml:space="preserve"> 2-0209</t>
  </si>
  <si>
    <t xml:space="preserve"> 0-0209</t>
  </si>
  <si>
    <t>A OTRAS ENTIDADES DIFERENTES A LAS ANTERIORES</t>
  </si>
  <si>
    <t>1.3.6.7</t>
  </si>
  <si>
    <t>A OTRAS ENTIDADES</t>
  </si>
  <si>
    <t>1.3.6</t>
  </si>
  <si>
    <t>A Estab.EducatNales</t>
  </si>
  <si>
    <t>2-103010103010103</t>
  </si>
  <si>
    <t xml:space="preserve"> 2-0155</t>
  </si>
  <si>
    <t>1.3.6.4.6</t>
  </si>
  <si>
    <t xml:space="preserve"> 2-0154</t>
  </si>
  <si>
    <t xml:space="preserve"> 0-0155</t>
  </si>
  <si>
    <t xml:space="preserve"> 0-0154</t>
  </si>
  <si>
    <t>OTRAS TRANSFERENCIAS CORRIENTES A UNIVERSIDADES PÚBLICAS</t>
  </si>
  <si>
    <t>1.3.6.4</t>
  </si>
  <si>
    <t>A UNIVERSIDADES PÚBLICAS</t>
  </si>
  <si>
    <t>TRANSFERENCIAS CORRIENTES: ESTABLECIMIENTOS PÚBLICOS Y ENTIDADES DESCENTRALIZADAS-NIVEL TERRITORIAL</t>
  </si>
  <si>
    <t>Al Nivel Centr Mpal</t>
  </si>
  <si>
    <t>2-103010502</t>
  </si>
  <si>
    <t xml:space="preserve"> 2-0005</t>
  </si>
  <si>
    <t>1.3.25</t>
  </si>
  <si>
    <t xml:space="preserve"> 0-0005</t>
  </si>
  <si>
    <t>Al Nv Central Mun</t>
  </si>
  <si>
    <t>2-103010501</t>
  </si>
  <si>
    <t xml:space="preserve"> 0-0181</t>
  </si>
  <si>
    <t>Otras transf.Aux.fun</t>
  </si>
  <si>
    <t>2-1039819</t>
  </si>
  <si>
    <t>OTRAS TRANSFERENCIAS CORRIENTES</t>
  </si>
  <si>
    <t>PagNivCenMpalVehSSF</t>
  </si>
  <si>
    <t>2-103010504</t>
  </si>
  <si>
    <t xml:space="preserve"> 0-0208</t>
  </si>
  <si>
    <t>1.3.22</t>
  </si>
  <si>
    <t>TRANSFERENCIA  DEPARTAMENTAL A LOS MUNICIPIOS POR IMPUESTO SOBRE VEHICULOS AUTOMOTORES (20%)</t>
  </si>
  <si>
    <t>FONPET CUOTAS PARTES</t>
  </si>
  <si>
    <t>2-103020309</t>
  </si>
  <si>
    <t xml:space="preserve"> 0-0277</t>
  </si>
  <si>
    <t>1.3.2</t>
  </si>
  <si>
    <t>CUOT PAR ADULTO MAYO</t>
  </si>
  <si>
    <t>2-103020308</t>
  </si>
  <si>
    <t xml:space="preserve"> 2-0299</t>
  </si>
  <si>
    <t xml:space="preserve"> 0-0299</t>
  </si>
  <si>
    <t>MESAP PENS.CUOTPART</t>
  </si>
  <si>
    <t>2-103020306</t>
  </si>
  <si>
    <t>Pasivo Pensional</t>
  </si>
  <si>
    <t>2-103020304</t>
  </si>
  <si>
    <t xml:space="preserve"> 2-0008</t>
  </si>
  <si>
    <t xml:space="preserve"> 0-0008</t>
  </si>
  <si>
    <t>CuotasPartes pension</t>
  </si>
  <si>
    <t>2-103020303</t>
  </si>
  <si>
    <t xml:space="preserve"> 2-0119</t>
  </si>
  <si>
    <t xml:space="preserve"> 2-0003</t>
  </si>
  <si>
    <t xml:space="preserve"> 0-0119</t>
  </si>
  <si>
    <t xml:space="preserve"> 0-0003</t>
  </si>
  <si>
    <t>CUOTAS PARTES DE MESADA PENSIONAL</t>
  </si>
  <si>
    <t xml:space="preserve">SENTENCIAS Y CONCILIACIONES             </t>
  </si>
  <si>
    <t>2-1039807</t>
  </si>
  <si>
    <t>1.3.19</t>
  </si>
  <si>
    <t>FDO CONT POSTACUERDO</t>
  </si>
  <si>
    <t>2-1039808</t>
  </si>
  <si>
    <t>SENTENCIAS Y CONCILIACIONES</t>
  </si>
  <si>
    <t>FondoSubsidSob.gasol</t>
  </si>
  <si>
    <t>2-10301010137</t>
  </si>
  <si>
    <t xml:space="preserve"> 2-0007</t>
  </si>
  <si>
    <t>1.3.13</t>
  </si>
  <si>
    <t xml:space="preserve"> 0-0007</t>
  </si>
  <si>
    <t>FONDO DE SUBSIDIO SOBRETASA A LA GASOLINA</t>
  </si>
  <si>
    <t>ParagarantpensVtaAct</t>
  </si>
  <si>
    <t>2-10301010135</t>
  </si>
  <si>
    <t xml:space="preserve"> 0-0143</t>
  </si>
  <si>
    <t>1.3.12.1</t>
  </si>
  <si>
    <t>Para garantPens%IngC</t>
  </si>
  <si>
    <t>2-10301010133</t>
  </si>
  <si>
    <t xml:space="preserve"> 0-0300</t>
  </si>
  <si>
    <t>Paragarantpens%ImReg</t>
  </si>
  <si>
    <t>2-10301010131</t>
  </si>
  <si>
    <t xml:space="preserve"> 0-0002</t>
  </si>
  <si>
    <t>TRANSFERENCIA CORRIENTE</t>
  </si>
  <si>
    <t>1.3.12</t>
  </si>
  <si>
    <t>FONDO NACIONAL DE PENSIONES TERRITORIALES FONPET</t>
  </si>
  <si>
    <t>MES PENS DEVO APORT</t>
  </si>
  <si>
    <t>2-103020307</t>
  </si>
  <si>
    <t>1.3.1</t>
  </si>
  <si>
    <t>2-103020301</t>
  </si>
  <si>
    <t>MESADAS PENSIONALES</t>
  </si>
  <si>
    <t xml:space="preserve">GASTOS OFICIALES                        </t>
  </si>
  <si>
    <t>2-10202980501</t>
  </si>
  <si>
    <t>1.2.9</t>
  </si>
  <si>
    <t xml:space="preserve">IMPREVISTOS                             </t>
  </si>
  <si>
    <t>2-102029804</t>
  </si>
  <si>
    <t xml:space="preserve">COMBUSTIBLES Y LUBRICANTES              </t>
  </si>
  <si>
    <t>2-102029803</t>
  </si>
  <si>
    <t xml:space="preserve">GASTOS JUDICIALES                       </t>
  </si>
  <si>
    <t>2-1020229</t>
  </si>
  <si>
    <t xml:space="preserve">VIGILANCIA                              </t>
  </si>
  <si>
    <t>2-1020217</t>
  </si>
  <si>
    <t xml:space="preserve">COMUNICACIONES Y TRANSPORTE             </t>
  </si>
  <si>
    <t>2-1020205</t>
  </si>
  <si>
    <t xml:space="preserve">SEGUROS                                 </t>
  </si>
  <si>
    <t>2-1020209</t>
  </si>
  <si>
    <t>Comunic.y Traspte</t>
  </si>
  <si>
    <t>Vigilancia Seguridad</t>
  </si>
  <si>
    <t>OTROS GASTOS GENERALES</t>
  </si>
  <si>
    <t xml:space="preserve">SALUD OCUPACIONAL                       </t>
  </si>
  <si>
    <t>2-1020228</t>
  </si>
  <si>
    <t>1.2.4</t>
  </si>
  <si>
    <t xml:space="preserve">BIENESTAR SOCIAL                        </t>
  </si>
  <si>
    <t>2-1020107</t>
  </si>
  <si>
    <t xml:space="preserve"> 2-0175</t>
  </si>
  <si>
    <t xml:space="preserve"> 0-0175</t>
  </si>
  <si>
    <t>GASTOS DE BIENESTAR SOCIAL Y SALUD OCUPACIONAL</t>
  </si>
  <si>
    <t xml:space="preserve">VIATICOS Y GASTOS DE VIAJE              </t>
  </si>
  <si>
    <t>2-1020203</t>
  </si>
  <si>
    <t>1.2.2.8.1</t>
  </si>
  <si>
    <t>ViaticosyGastosViaje</t>
  </si>
  <si>
    <t>DE FUNCIONARIOS</t>
  </si>
  <si>
    <t>1.2.2.8</t>
  </si>
  <si>
    <t>VIÁTICOS Y GASTOS DE TRANSPORTE Y DE VIAJE</t>
  </si>
  <si>
    <t>1.2.2</t>
  </si>
  <si>
    <t xml:space="preserve">OTROS SERVICIOS PUBLICOS                </t>
  </si>
  <si>
    <t>2-1020207</t>
  </si>
  <si>
    <t>1.2.2.6.5</t>
  </si>
  <si>
    <t>Srv publicos</t>
  </si>
  <si>
    <t>OTROS SERVICIOS PÚBLICOS</t>
  </si>
  <si>
    <t>1.2.2.6</t>
  </si>
  <si>
    <t xml:space="preserve">ACUEDUCTO, ALCANTARILLADO Y ASEO        </t>
  </si>
  <si>
    <t>1.2.2.6.3</t>
  </si>
  <si>
    <t>ACUEDUCTO, ALCANTARILLADO Y ASEO</t>
  </si>
  <si>
    <t xml:space="preserve">TELECOMUNICACIONES                      </t>
  </si>
  <si>
    <t>1.2.2.6.2</t>
  </si>
  <si>
    <t>TELECOMUNICACIONES</t>
  </si>
  <si>
    <t xml:space="preserve">ENERGIA                                 </t>
  </si>
  <si>
    <t>1.2.2.6.1</t>
  </si>
  <si>
    <t>ENERGÍA</t>
  </si>
  <si>
    <t>SERVICIOS PÚBLICOS</t>
  </si>
  <si>
    <t xml:space="preserve">ARRENDAMIENTOS                          </t>
  </si>
  <si>
    <t>2-1020221</t>
  </si>
  <si>
    <t>1.2.2.5</t>
  </si>
  <si>
    <t>CONTRIBUCIONES, TASAS, IMPUESTOS Y MULTA</t>
  </si>
  <si>
    <t>2-1020302</t>
  </si>
  <si>
    <t>1.2.2.4</t>
  </si>
  <si>
    <t>Impuestos</t>
  </si>
  <si>
    <t>CONTRIBUCIONES, TASAS, IMPUESTOS Y MULTAS</t>
  </si>
  <si>
    <t>SEGUROS VIDA ASAMBLE</t>
  </si>
  <si>
    <t>2-102020901</t>
  </si>
  <si>
    <t>1.2.2.3.4</t>
  </si>
  <si>
    <t>OTROS SEGUROS</t>
  </si>
  <si>
    <t>1.2.2.3</t>
  </si>
  <si>
    <t>SEGUROS</t>
  </si>
  <si>
    <t xml:space="preserve">IMPRESOS Y PUBLICACIONES                </t>
  </si>
  <si>
    <t>2-1020213</t>
  </si>
  <si>
    <t>1.2.2.2</t>
  </si>
  <si>
    <t>Impresos Public Susc</t>
  </si>
  <si>
    <t>IMPRESOS Y PUBLICACIONES</t>
  </si>
  <si>
    <t>Sistización</t>
  </si>
  <si>
    <t>2-1020225</t>
  </si>
  <si>
    <t>1.2.2.19</t>
  </si>
  <si>
    <t>HONOR POR SS EN GEN</t>
  </si>
  <si>
    <t>2-101020301</t>
  </si>
  <si>
    <t>Auten yGas Nota Juri</t>
  </si>
  <si>
    <t>2-102029811</t>
  </si>
  <si>
    <t>Otr GtsGrls Desp Gob</t>
  </si>
  <si>
    <t>2-102029810</t>
  </si>
  <si>
    <t>Gtos Ofic Condecorac</t>
  </si>
  <si>
    <t>2-10202980503</t>
  </si>
  <si>
    <t>Gtos of,aseo y Cafet</t>
  </si>
  <si>
    <t>Otras AdqSs.comby lu</t>
  </si>
  <si>
    <t>OTROS GASTOS ADQUISICIÓN DE SERVICIOS</t>
  </si>
  <si>
    <t>Comis gatos banc y F</t>
  </si>
  <si>
    <t>2-1020223</t>
  </si>
  <si>
    <t>1.2.2.12.5</t>
  </si>
  <si>
    <t>OTROS GASTOS FINANCIEROS</t>
  </si>
  <si>
    <t>1.2.2.12</t>
  </si>
  <si>
    <t>GASTOS FINANCIEROS</t>
  </si>
  <si>
    <t xml:space="preserve">MANTENIMIENTO DE VEHICULOS              </t>
  </si>
  <si>
    <t>2-102021502</t>
  </si>
  <si>
    <t>1.2.2.11</t>
  </si>
  <si>
    <t>MANTENIMIENTO DE BIENES MUEBLES E INMUEB</t>
  </si>
  <si>
    <t>2-102021503</t>
  </si>
  <si>
    <t>Ob-mejMant.Bien.Inm.</t>
  </si>
  <si>
    <t>2-10202150101</t>
  </si>
  <si>
    <t>Mantenimi. vehículos</t>
  </si>
  <si>
    <t>MANTENIMIENTO Y REPARACIONES</t>
  </si>
  <si>
    <t xml:space="preserve">CAPACITACION                            </t>
  </si>
  <si>
    <t>2-1020201</t>
  </si>
  <si>
    <t>1.2.2.1</t>
  </si>
  <si>
    <t>CAPACITACIÓN PERSONAL ADMINISTRATIVO</t>
  </si>
  <si>
    <t>ADQUISICIÓN DE SERVICIOS</t>
  </si>
  <si>
    <t xml:space="preserve">OTROS GASTOS ADQUISICION DE SERVICIOS   </t>
  </si>
  <si>
    <t>2-102029801</t>
  </si>
  <si>
    <t>1.2.1.9</t>
  </si>
  <si>
    <t>OTROS GASTOS ADQUISICIÓN DE BIENES</t>
  </si>
  <si>
    <t>1.2.1</t>
  </si>
  <si>
    <t xml:space="preserve">MATERIALES Y SUMINISTROS                </t>
  </si>
  <si>
    <t>2-1020101</t>
  </si>
  <si>
    <t>1.2.1.2</t>
  </si>
  <si>
    <t>Materiales y Suminis</t>
  </si>
  <si>
    <t>MATERIALES Y SUMINISTROS</t>
  </si>
  <si>
    <t xml:space="preserve">COMPRA DE EQUIPOS                       </t>
  </si>
  <si>
    <t>2-102010301</t>
  </si>
  <si>
    <t>1.2.1.1</t>
  </si>
  <si>
    <t>M y Ensr, Equ. Ofici</t>
  </si>
  <si>
    <t>Comy Apoy Tec DesGob</t>
  </si>
  <si>
    <t>2-102019801</t>
  </si>
  <si>
    <t>Otros Muebles y Ense</t>
  </si>
  <si>
    <t>2-102010302</t>
  </si>
  <si>
    <t>COMPRA DE EQUIPOS</t>
  </si>
  <si>
    <t>ADQUISICIÓN DE BIENES</t>
  </si>
  <si>
    <t xml:space="preserve">ACADEMIA MEDICINA CALDAS                </t>
  </si>
  <si>
    <t>2-103989803</t>
  </si>
  <si>
    <t>1.10</t>
  </si>
  <si>
    <t>AUXILIO FUNERARIO Y OTROS PASIVOS PENSIO</t>
  </si>
  <si>
    <t xml:space="preserve">TRIBUNAL DE ETICA ODONTOLOGIA           </t>
  </si>
  <si>
    <t>2-103989802</t>
  </si>
  <si>
    <t xml:space="preserve">TRIBUNAL DE ETICA DE ENFERMERIA         </t>
  </si>
  <si>
    <t xml:space="preserve">TRIBUNAL DE ETICA MEDICA                </t>
  </si>
  <si>
    <t xml:space="preserve">CUOTA DE AUDITAJE                       </t>
  </si>
  <si>
    <t xml:space="preserve">CUOTAS  PARTES DE MESADA PENSIONAL      </t>
  </si>
  <si>
    <t xml:space="preserve">MESADAS PENSIONALES                     </t>
  </si>
  <si>
    <t xml:space="preserve">OTROS GASTOS FINANCIEROS                </t>
  </si>
  <si>
    <t>2-1020300</t>
  </si>
  <si>
    <t>OTROS GASTOS DE FUNCIONAMIENTO</t>
  </si>
  <si>
    <t>EscIndust.e Inst.Tec</t>
  </si>
  <si>
    <t>2-10103010307</t>
  </si>
  <si>
    <t>1.1.4.3.5.1</t>
  </si>
  <si>
    <t>1.1.4.3.5</t>
  </si>
  <si>
    <t>INSTITUTOS TÉCNICOS</t>
  </si>
  <si>
    <t>1.1.4.3</t>
  </si>
  <si>
    <t>Aprt Paraf.Cajas Com</t>
  </si>
  <si>
    <t>2-101030303</t>
  </si>
  <si>
    <t>1.1.4.3.4.1</t>
  </si>
  <si>
    <t>1.1.4.3.4</t>
  </si>
  <si>
    <t>CAJAS DE COMPENSACIÓN FAMILIAR</t>
  </si>
  <si>
    <t>ESAP y otras Univers</t>
  </si>
  <si>
    <t>2-10103010305</t>
  </si>
  <si>
    <t>1.1.4.3.3.1</t>
  </si>
  <si>
    <t>1.1.4.3.3</t>
  </si>
  <si>
    <t>ESAP</t>
  </si>
  <si>
    <t>Inst CbnoBien.Faliar</t>
  </si>
  <si>
    <t>2-10103010303</t>
  </si>
  <si>
    <t>1.1.4.3.2.1</t>
  </si>
  <si>
    <t>1.1.4.3.2</t>
  </si>
  <si>
    <t>ICBF</t>
  </si>
  <si>
    <t>ServicioNal.Apr.SENA</t>
  </si>
  <si>
    <t>2-10103010301</t>
  </si>
  <si>
    <t>1.1.4.3.1.1</t>
  </si>
  <si>
    <t>1.1.4.3.1</t>
  </si>
  <si>
    <t>SENA</t>
  </si>
  <si>
    <t>APORTES PARAFISCALES</t>
  </si>
  <si>
    <t>1.1.4</t>
  </si>
  <si>
    <t>Transf.ctes.cesantia</t>
  </si>
  <si>
    <t>2-103020105</t>
  </si>
  <si>
    <t>1.1.4.2.1.4.1</t>
  </si>
  <si>
    <t>1.1.4.2.1.4</t>
  </si>
  <si>
    <t>APORTES PARA CESANTÍAS</t>
  </si>
  <si>
    <t>1.1.4.2.1</t>
  </si>
  <si>
    <t>Admoras Ries.Profes.</t>
  </si>
  <si>
    <t>2-101030302</t>
  </si>
  <si>
    <t>1.1.4.2.1.3.1</t>
  </si>
  <si>
    <t>1.1.4.2.1.3</t>
  </si>
  <si>
    <t>APORTES ARP</t>
  </si>
  <si>
    <t>FondosPensiones</t>
  </si>
  <si>
    <t>2-10103030103</t>
  </si>
  <si>
    <t>1.1.4.2.1.2.1</t>
  </si>
  <si>
    <t>2-1010301010301</t>
  </si>
  <si>
    <t>1.1.4.2.1.2</t>
  </si>
  <si>
    <t>APORTES PARA PENSIÓN</t>
  </si>
  <si>
    <t>EmpProMotor.SalPriva</t>
  </si>
  <si>
    <t>2-10103030105</t>
  </si>
  <si>
    <t>1.1.4.2.1.1.1</t>
  </si>
  <si>
    <t>Emp ProMSalPub.</t>
  </si>
  <si>
    <t>2-1010301010501</t>
  </si>
  <si>
    <t>1.1.4.2.1.1</t>
  </si>
  <si>
    <t>APORTES PARA SALUD</t>
  </si>
  <si>
    <t>APORTES DE PREVISIÓN SOCIAL</t>
  </si>
  <si>
    <t>1.1.4.2</t>
  </si>
  <si>
    <t>Ces.Per.Adtivo.Nacio</t>
  </si>
  <si>
    <t>2-103020107</t>
  </si>
  <si>
    <t xml:space="preserve"> 2-0157</t>
  </si>
  <si>
    <t>1.1.4.1.1.4.1</t>
  </si>
  <si>
    <t>Transf ctes.int.cesa</t>
  </si>
  <si>
    <t>2-103020106</t>
  </si>
  <si>
    <t>1.1.4.1.1.4</t>
  </si>
  <si>
    <t>1.1.4.1.1</t>
  </si>
  <si>
    <t>1.1.4.1.1.2.1</t>
  </si>
  <si>
    <t>1.1.4.1.1.2</t>
  </si>
  <si>
    <t>APORTES PARAFISCALES A LAS CAJAS DE COMP</t>
  </si>
  <si>
    <t>1.1.4.1.1.1.1</t>
  </si>
  <si>
    <t>INSTITUTO COLOMBIANO DE BIENESTAR FAMILI</t>
  </si>
  <si>
    <t xml:space="preserve">SERVICIO NACIONAL DE APRENDIZAJE -SENA- </t>
  </si>
  <si>
    <t xml:space="preserve">INTERESES A LAS CESANTIAS - PRIVADO     </t>
  </si>
  <si>
    <t xml:space="preserve">FONDOS DE CESANTIAS-PRIVADO             </t>
  </si>
  <si>
    <t xml:space="preserve">FONDOS DE PENSIONES - PRIVADO           </t>
  </si>
  <si>
    <t xml:space="preserve">E.P.S. - PRIVADA                        </t>
  </si>
  <si>
    <t xml:space="preserve">INTERESES A LAS CESANTIAS - PUBLICO     </t>
  </si>
  <si>
    <t xml:space="preserve">FONDOS DE CESANTIAS - PUBLICO           </t>
  </si>
  <si>
    <t xml:space="preserve">APORTES A.R.P. PUBLICO                  </t>
  </si>
  <si>
    <t>2-10103010107</t>
  </si>
  <si>
    <t xml:space="preserve">APORTES PARA PENSION - COLPENSIONES     </t>
  </si>
  <si>
    <t xml:space="preserve">E.P.S. PUBLICA                          </t>
  </si>
  <si>
    <t>1.1.4.1</t>
  </si>
  <si>
    <t>CONTRIBUCIONES INHERENTES A LA NOMINA</t>
  </si>
  <si>
    <t>1.1.3.7</t>
  </si>
  <si>
    <t>OTROS SERVICIOS PERSONALES INDIRECTOS</t>
  </si>
  <si>
    <t>1.1.3</t>
  </si>
  <si>
    <t xml:space="preserve">REMUNERACION POR SERVICIOS TECNICOS     </t>
  </si>
  <si>
    <t>2-1010209</t>
  </si>
  <si>
    <t>1.1.3.4</t>
  </si>
  <si>
    <t>SERVICIOS TÉCNICOS</t>
  </si>
  <si>
    <t xml:space="preserve">HONORARIOS PROFESIONALES                </t>
  </si>
  <si>
    <t>1.1.3.1</t>
  </si>
  <si>
    <t>HONORARIOS</t>
  </si>
  <si>
    <t>SERVICIOS PERSONALES INDIRECTOS</t>
  </si>
  <si>
    <t>Indemnizaci Personal</t>
  </si>
  <si>
    <t>2-1010134</t>
  </si>
  <si>
    <t>1.1.2</t>
  </si>
  <si>
    <t>INDEMNIZACIÓN DE PERSONAL</t>
  </si>
  <si>
    <t>Dotaciónpersonal</t>
  </si>
  <si>
    <t>2-1020105</t>
  </si>
  <si>
    <t>1.1.1.9</t>
  </si>
  <si>
    <t>DOTACIÓN DE PERSONAL</t>
  </si>
  <si>
    <t>1.1.1</t>
  </si>
  <si>
    <t>AuxilioTransporte</t>
  </si>
  <si>
    <t>2-1010131</t>
  </si>
  <si>
    <t>1.1.1.7.1</t>
  </si>
  <si>
    <t>1.1.1.7</t>
  </si>
  <si>
    <t>AUXILIO DE TRANSPORTE</t>
  </si>
  <si>
    <t xml:space="preserve">INDEMNIZACION POR VACACIONES            </t>
  </si>
  <si>
    <t>2-1010133</t>
  </si>
  <si>
    <t>1.1.1.5</t>
  </si>
  <si>
    <t>Indemni.por Vacacion</t>
  </si>
  <si>
    <t>INDEMNIZACIÓN POR VACACIONES</t>
  </si>
  <si>
    <t xml:space="preserve">PRIMA DE VACACIONES                     </t>
  </si>
  <si>
    <t>2-1010121</t>
  </si>
  <si>
    <t>1.1.1.4</t>
  </si>
  <si>
    <t xml:space="preserve">PRIMA DE SERVICIOS                      </t>
  </si>
  <si>
    <t>2-1010119</t>
  </si>
  <si>
    <t xml:space="preserve">PRIMA DE NAVIDAD                        </t>
  </si>
  <si>
    <t>2-1010117</t>
  </si>
  <si>
    <t>PrimaNavidad</t>
  </si>
  <si>
    <t>PrimaVacaciones</t>
  </si>
  <si>
    <t>PrimaSrv</t>
  </si>
  <si>
    <t>Bonific por Ss.prest</t>
  </si>
  <si>
    <t>2-1010105</t>
  </si>
  <si>
    <t>PRIMAS LEGALES</t>
  </si>
  <si>
    <t xml:space="preserve">BONIFICACION ESPECIAL POR RECREACION    </t>
  </si>
  <si>
    <t>2-1010107</t>
  </si>
  <si>
    <t>1.1.1.25</t>
  </si>
  <si>
    <t xml:space="preserve">BONIFICACION POR SERVICIOS PRESTADOS    </t>
  </si>
  <si>
    <t>Bonific Esp.porRecre</t>
  </si>
  <si>
    <t>Bonif SS Pres Emplea</t>
  </si>
  <si>
    <t>2-101010501</t>
  </si>
  <si>
    <t>OtrSsPer.Asoc alaNom</t>
  </si>
  <si>
    <t>2-1010198</t>
  </si>
  <si>
    <t>OTROS GASTOS DE PERSONAL ASOCIADOS A LA NÓMINA</t>
  </si>
  <si>
    <t>Prima o SubsidioAlim</t>
  </si>
  <si>
    <t>2-1010123</t>
  </si>
  <si>
    <t>1.1.1.14</t>
  </si>
  <si>
    <t>SUBSIDIO DE ALIMENTACIÓN</t>
  </si>
  <si>
    <t>PAGOS DIRECTOS CESANTIAS PARC. Y/O DEFIN</t>
  </si>
  <si>
    <t>2-1010301010102</t>
  </si>
  <si>
    <t>1.1.1.10</t>
  </si>
  <si>
    <t>PAGOS DIRECTOS DE CESANTÍAS PARCIALES Y/O DEFINITIVAS</t>
  </si>
  <si>
    <t xml:space="preserve">SUELDOS PERSONAL DE NOMINA              </t>
  </si>
  <si>
    <t>2-101010101</t>
  </si>
  <si>
    <t>1.1.1.1</t>
  </si>
  <si>
    <t>Sueldos Personal</t>
  </si>
  <si>
    <t>SUELDOS DE PERSONAL DE NOMINA</t>
  </si>
  <si>
    <t>SERVICIOS PERSONALES ASOCIADOS A LA NOMINA</t>
  </si>
  <si>
    <t>TOTAL GASTOS DE FUNCIONAMIENTO</t>
  </si>
  <si>
    <t>PAGOS</t>
  </si>
  <si>
    <t>OBLIGACIONES</t>
  </si>
  <si>
    <t>COMPROMISOS</t>
  </si>
  <si>
    <t>MEJOR Y PAVIMEN RED VIAL</t>
  </si>
  <si>
    <t>2-301010305</t>
  </si>
  <si>
    <t xml:space="preserve"> 2-0333</t>
  </si>
  <si>
    <t>A.9.4</t>
  </si>
  <si>
    <t xml:space="preserve"> 2-0013</t>
  </si>
  <si>
    <t xml:space="preserve"> 0-0502</t>
  </si>
  <si>
    <t xml:space="preserve"> 0-0500</t>
  </si>
  <si>
    <t>REGU CONTROL TRANSITO</t>
  </si>
  <si>
    <t>2-3030102</t>
  </si>
  <si>
    <t>2-301010335</t>
  </si>
  <si>
    <t>CONSERVACIÓN DE  RED VIAL</t>
  </si>
  <si>
    <t>2-3040201</t>
  </si>
  <si>
    <t xml:space="preserve"> 0-0141</t>
  </si>
  <si>
    <t xml:space="preserve"> 2-0141</t>
  </si>
  <si>
    <t xml:space="preserve"> 0-0013</t>
  </si>
  <si>
    <t>MANTENIMIENTO RED VIAL</t>
  </si>
  <si>
    <t>MANTENIMIENTO RUTINARIO DE VÍAS</t>
  </si>
  <si>
    <t>A.9</t>
  </si>
  <si>
    <t>A.9.16</t>
  </si>
  <si>
    <t>FORT  APOYO INSTITUC</t>
  </si>
  <si>
    <t>2-3040498</t>
  </si>
  <si>
    <t>2-302020198</t>
  </si>
  <si>
    <t>PLANES DE TRÁNSITO, EDUCACIÓN, DOTACIÓN DE EQUIPOS Y SEGURIDAD VIAL</t>
  </si>
  <si>
    <t>TRANSPORTE</t>
  </si>
  <si>
    <t>A</t>
  </si>
  <si>
    <t>FORT CAD PROD AGROINDUST</t>
  </si>
  <si>
    <t>2-301010117</t>
  </si>
  <si>
    <t xml:space="preserve"> 2-0001</t>
  </si>
  <si>
    <t>A.8.8</t>
  </si>
  <si>
    <t>APOY PROY PROD SEG ALIM</t>
  </si>
  <si>
    <t>2-3060205</t>
  </si>
  <si>
    <t xml:space="preserve">DESARROLLO DE PROGRAMAS Y PROYECTOS PRODUCTIVOS EN EL MARCO DEL PLAN AGROPECUARIO </t>
  </si>
  <si>
    <t>A.8</t>
  </si>
  <si>
    <t>IMPLE PRAC MEDIO AMB  AGR</t>
  </si>
  <si>
    <t>A.8.5</t>
  </si>
  <si>
    <t>IMPLEM TICS SECTOR AGROP</t>
  </si>
  <si>
    <t>PROM HER FINANC AGRP E IN</t>
  </si>
  <si>
    <t>PROGRAMAS Y PROYECTOS DE ASISTENCIA TÉCNICA DIRECTA RURAL</t>
  </si>
  <si>
    <t>PART CONV PUB.ORD NALE IN</t>
  </si>
  <si>
    <t>A.8.4</t>
  </si>
  <si>
    <t>FORT ESTRAT ORIGEN CALDAS</t>
  </si>
  <si>
    <t>PROMOCIÓN DE ALIANZAS, ASOCIACIONES U OTRAS FORMAS ASOCIATIVAS DE PRODUCTORES</t>
  </si>
  <si>
    <t>AGROPECUARIO</t>
  </si>
  <si>
    <t>VIVIENDA  NUEVA Y TITULAC</t>
  </si>
  <si>
    <t>A.7.7</t>
  </si>
  <si>
    <t>PROYECTOS DE TITULACIÓN Y LEGALIZACIÓN DE PREDIOS</t>
  </si>
  <si>
    <t>A.7</t>
  </si>
  <si>
    <t>MEJOR COND HAB ENTOR URB</t>
  </si>
  <si>
    <t>2-301010159</t>
  </si>
  <si>
    <t>A.7.5</t>
  </si>
  <si>
    <t>2-30607</t>
  </si>
  <si>
    <t>PLANES Y PROYECTOS PARA LA ADQUISICIÓN Y/O CONSTRUCCIÓN DE VIVIENDA</t>
  </si>
  <si>
    <t>FORT ORGANIZA POP VIVIEND</t>
  </si>
  <si>
    <t>2-301010398</t>
  </si>
  <si>
    <t>A.7.3</t>
  </si>
  <si>
    <t>PLANES Y PROYECTOS DE MEJORAMIENTO DE VIVIENDA Y SANEAMIENTO BÁSICO</t>
  </si>
  <si>
    <t>VIVIENDA</t>
  </si>
  <si>
    <t>ACCESO BNES Y SS CULTU</t>
  </si>
  <si>
    <t>2-3060202</t>
  </si>
  <si>
    <t>A.5.9</t>
  </si>
  <si>
    <t>EJECUCIÓN DE PROGRAMAS Y PROYECTOS ARTÍSTICOS Y CULTURALES</t>
  </si>
  <si>
    <t>A.5</t>
  </si>
  <si>
    <t>IMPULSO A LA LEC T ESCRIT</t>
  </si>
  <si>
    <t>A.5.6.3</t>
  </si>
  <si>
    <t>SERVICIO PÚBLICO BIBLIOTECARIO</t>
  </si>
  <si>
    <t>A.5.6</t>
  </si>
  <si>
    <t>MANTENIMIENTO, DOTACIÓN DE BIBLIOTECAS E INVERSIÓN EN SERVICIO PÚBLICO BIBLIOTECARIO</t>
  </si>
  <si>
    <t>2-3050298</t>
  </si>
  <si>
    <t>A.5.2</t>
  </si>
  <si>
    <t>FORT IDENT CULTURAL</t>
  </si>
  <si>
    <t xml:space="preserve"> 0-0139</t>
  </si>
  <si>
    <t>FORT  IDENTIDAD CULTURAL</t>
  </si>
  <si>
    <t>FOMENTO A LA COMUNICACIÓN</t>
  </si>
  <si>
    <t>2-3030225</t>
  </si>
  <si>
    <t>FORT SISTEM DEP CULTURA</t>
  </si>
  <si>
    <t>FORMACIÓN, CAPACITACIÓN E INVESTIGACIÓN ARTÍSTICA Y CULTURAL</t>
  </si>
  <si>
    <t xml:space="preserve"> 2-0164</t>
  </si>
  <si>
    <t>A.5.1</t>
  </si>
  <si>
    <t>FOMENTO, APOYO Y DIFUSIÓN DE EVENTOS Y EXPRESIONES ARTÍSTICAS Y CULTURALES</t>
  </si>
  <si>
    <t>ADEC REMOD INFRA DEPORT</t>
  </si>
  <si>
    <t>2-301010351</t>
  </si>
  <si>
    <t xml:space="preserve"> 0-0009</t>
  </si>
  <si>
    <t>A.4.2</t>
  </si>
  <si>
    <t>CONSTRUCCIÓN, MANTENIMIENTO Y/O ADECUACIÓN DE LOS ESCENARIOS DEPORTIVOS Y RECREATIVOS</t>
  </si>
  <si>
    <t>A.4</t>
  </si>
  <si>
    <t>FORT EDUC FIS EN BAS PR</t>
  </si>
  <si>
    <t>2-3030177</t>
  </si>
  <si>
    <t>A.4.1</t>
  </si>
  <si>
    <t>REALZ JUEG SUPERAT INTER</t>
  </si>
  <si>
    <t>FORT SEMILL DEPORTIVOS</t>
  </si>
  <si>
    <t>2-3030247</t>
  </si>
  <si>
    <t>2-301010151</t>
  </si>
  <si>
    <t xml:space="preserve"> 0-0307</t>
  </si>
  <si>
    <t xml:space="preserve"> 2-0004</t>
  </si>
  <si>
    <t xml:space="preserve"> 2-0307</t>
  </si>
  <si>
    <t xml:space="preserve"> 2-0137</t>
  </si>
  <si>
    <t>REAL EVE RECR DIF SEC COM</t>
  </si>
  <si>
    <t>2-3030209</t>
  </si>
  <si>
    <t>FORT PROG DEPOR ESP ASOC</t>
  </si>
  <si>
    <t>2-3030183</t>
  </si>
  <si>
    <t>2-3030175</t>
  </si>
  <si>
    <t xml:space="preserve"> 0-0312</t>
  </si>
  <si>
    <t xml:space="preserve"> 0-0004</t>
  </si>
  <si>
    <t>FOMENTO, DESARROLLO Y PRÁCTICA DEL DEPORTE, LA RECREACIÓN Y EL APROVECHAMIENTO DEL TIEMPO LIBRE</t>
  </si>
  <si>
    <t>SGP MANZANARES TRANF PDA</t>
  </si>
  <si>
    <t>2-30101031303</t>
  </si>
  <si>
    <t>A.3.16</t>
  </si>
  <si>
    <t>SGP MANZANARE INVER ASEO</t>
  </si>
  <si>
    <t>SGP MANZANARE ASEO SUBSI</t>
  </si>
  <si>
    <t>SGP MANZANAR INVER ALCANT</t>
  </si>
  <si>
    <t>SGP MANZANAR ALCANT SUBS</t>
  </si>
  <si>
    <t>SGP MANZANARE INVER ACUE</t>
  </si>
  <si>
    <t>SGP MANZANAR ACUE SUBSI</t>
  </si>
  <si>
    <t>SGP SUPIA  CUENTAS X PAGA</t>
  </si>
  <si>
    <t>2-30101031317</t>
  </si>
  <si>
    <t>SGP SUPIA INVER ACUEDUCTO</t>
  </si>
  <si>
    <t>SGP SUPIA TRANSF- PDA</t>
  </si>
  <si>
    <t>SGP - SUPIA  INVERS ASEO</t>
  </si>
  <si>
    <t>SGP SUPIA INVES ALCANTARI</t>
  </si>
  <si>
    <t>SGP - SUPIA  ASEO SUBSID</t>
  </si>
  <si>
    <t>SGP SUPIA ALCANTA SUBSID</t>
  </si>
  <si>
    <t>SGP SUPIA ACUEDU SUBSIDI</t>
  </si>
  <si>
    <t>SGP LA MERCED TRANSF- PDA</t>
  </si>
  <si>
    <t>2-30101031316</t>
  </si>
  <si>
    <t>SGP LA MERCED INVE ALCAN</t>
  </si>
  <si>
    <t>SGP LA MERCED INVER ACUED</t>
  </si>
  <si>
    <t>SGP LA MERCED ASEO SUBSID</t>
  </si>
  <si>
    <t>SGP LA MERCED ALCANT SUBS</t>
  </si>
  <si>
    <t>SGP LA MERCED ACUE SUBSID</t>
  </si>
  <si>
    <t>MUNICIPIOS DESCERTIFICADOS</t>
  </si>
  <si>
    <t>A.3</t>
  </si>
  <si>
    <t>EJECUCION DE PDA</t>
  </si>
  <si>
    <t xml:space="preserve"> 0-0185</t>
  </si>
  <si>
    <t>A.3.13</t>
  </si>
  <si>
    <t>2-301010315</t>
  </si>
  <si>
    <t xml:space="preserve"> 0-0340</t>
  </si>
  <si>
    <t>FORT SECTOR AGUA POTABLE</t>
  </si>
  <si>
    <t>2-30603</t>
  </si>
  <si>
    <t>2-301010313</t>
  </si>
  <si>
    <t xml:space="preserve"> 2-0318</t>
  </si>
  <si>
    <t>TRANSFERENCIA PDA INVERSIÓN</t>
  </si>
  <si>
    <t>2-301010325</t>
  </si>
  <si>
    <t>A.3.10.4</t>
  </si>
  <si>
    <t>ACUEDUCTO-TRATAMIENTO</t>
  </si>
  <si>
    <t>A.3.10</t>
  </si>
  <si>
    <t>A.3.10.12</t>
  </si>
  <si>
    <t>2-302010101</t>
  </si>
  <si>
    <t>ACUEDUCTO-FORMULACIÓN,IMPLEMENTACIÓNYACCIONESDEFORTALECIMIENTOPARALAADMINISTRACIÓNYOPERACIÓNDELOSSERVICIOS.</t>
  </si>
  <si>
    <t>SERVICIO DE ACUEDUCTO</t>
  </si>
  <si>
    <t>AGUA POTABLE Y SANEAMIENTO BÁSICO  (SIN INCLUIR PROYECTOS DE VIS)</t>
  </si>
  <si>
    <t xml:space="preserve">INVER. DIR. RED PUB. EN INFRAESTRUCTURA </t>
  </si>
  <si>
    <t>2-301010353</t>
  </si>
  <si>
    <t>A.2.4.9</t>
  </si>
  <si>
    <t xml:space="preserve">INVERSION DIRECTA EN INFRAESTRUCTURA    </t>
  </si>
  <si>
    <t>INVERSIÓNES DIRECTAS EN LA RED PUBLICA SEGÚN PLAN BIENAL EN INFRAESTRUCTURA</t>
  </si>
  <si>
    <t>A.2.4</t>
  </si>
  <si>
    <t>INVER. DIR. RED PUB. EN EQUIPOS Y DOTACI</t>
  </si>
  <si>
    <t>2-302010113</t>
  </si>
  <si>
    <t>A.2.4.8</t>
  </si>
  <si>
    <t>INVERSIÓNES DIRECTAS EN LA RED PUBLICA SEGÚN PLAN BIENAL EN EQUIPOS Y DOTACIÓN</t>
  </si>
  <si>
    <t xml:space="preserve">MEJORAMIENTO DE LA ACCESIBILIDAD SSF    </t>
  </si>
  <si>
    <t>A.2.4.3</t>
  </si>
  <si>
    <t xml:space="preserve">MEJORAMIENTO DE LA ACCESIBILIDAD CRUE   </t>
  </si>
  <si>
    <t>2-3030273</t>
  </si>
  <si>
    <t>MEJORAMIENTO DE LA EFICIENCIA EN LA PRES</t>
  </si>
  <si>
    <t>MEJORAMIENTO DE LA CALIDAD EN LA ATENCIO</t>
  </si>
  <si>
    <t>MEJORAMIENTO DE LA ACCESIBILIDAD A LOS S</t>
  </si>
  <si>
    <t>REORGANIZACIÓN DE REDES DE PRESTADORES DE SERVICIOS DE SALUD</t>
  </si>
  <si>
    <t xml:space="preserve">PAGO PASIVO PRESTACIONAL                </t>
  </si>
  <si>
    <t>2-305020103</t>
  </si>
  <si>
    <t>A.2.4.2</t>
  </si>
  <si>
    <t>PAGO PASIVO PRESTACIONAL</t>
  </si>
  <si>
    <t xml:space="preserve">PROGRAM. SANEAM. FISCAL Y FINAC- ESE    </t>
  </si>
  <si>
    <t>A.2.4.15</t>
  </si>
  <si>
    <t>PROGRAMAS SANEAMIENTO FISCAL Y FINANCIERO EMPRESAS SOCIALES DEL ESTADO -ESE</t>
  </si>
  <si>
    <t>A.2.4.14</t>
  </si>
  <si>
    <t xml:space="preserve">FONDO ROTATORIO DE ESTUPEFACIENTES      </t>
  </si>
  <si>
    <t>2-3030265</t>
  </si>
  <si>
    <t>APOYO GESTION HOSPITAL. RED PUBLICA  S.I</t>
  </si>
  <si>
    <t>APOYO Y FORTALECIMIENTO  DE  LOS  PROCES</t>
  </si>
  <si>
    <t>2-30503</t>
  </si>
  <si>
    <t>AUDITORIA CONCURRENTE MEDICA Y FINANCIER</t>
  </si>
  <si>
    <t xml:space="preserve">INTEGRACION Y MEJORAMIENTO DE SISTEMAS  </t>
  </si>
  <si>
    <t>ASESORIA, ASISTENCIA TECNICA, SEGUIMIENT</t>
  </si>
  <si>
    <t>OTROS GASTOS DE SALUD EN EMERGENCIAS Y DESASTRES</t>
  </si>
  <si>
    <t>ENTORNO FAMILIAR, CULTURAL Y SOCIAL</t>
  </si>
  <si>
    <t>A.2.4.13.2</t>
  </si>
  <si>
    <t>A.2.4.13</t>
  </si>
  <si>
    <t>PROMOCIÓN SOCIAL</t>
  </si>
  <si>
    <t xml:space="preserve">INVESTIGACION EN SALUD SSF              </t>
  </si>
  <si>
    <t>2-3040101</t>
  </si>
  <si>
    <t>A.2.4.1</t>
  </si>
  <si>
    <t xml:space="preserve">INVESTIGACION EN SALUD                  </t>
  </si>
  <si>
    <t>INVESTIGACIÓN EN SALUD</t>
  </si>
  <si>
    <t>OTROS GASTOS EN SALUD</t>
  </si>
  <si>
    <t>A.2</t>
  </si>
  <si>
    <t xml:space="preserve">PAGO DEFICIT INVERS. SERVIC. SALUD   NO </t>
  </si>
  <si>
    <t>A.2.3.7</t>
  </si>
  <si>
    <t xml:space="preserve">PAGO DEFICIT INVERS. SERVIC. SALUD PPNA </t>
  </si>
  <si>
    <t xml:space="preserve">PAGO DE DÉFICIT DE INVERSIÓN POR SERVICOS Y TECNOLOGIAS NO POS  R.S.  VIGENCIA ANTERIOR  </t>
  </si>
  <si>
    <t>A.2.3</t>
  </si>
  <si>
    <t xml:space="preserve">RECOBROS DE LAS EPS DEL REG. SUB. - SGP </t>
  </si>
  <si>
    <t>A.2.3.2.5</t>
  </si>
  <si>
    <t xml:space="preserve">RECOBROS DE LAS EPS DEL REGIMEN SUBSIDIADO POR EVENTOS NO INCLUIDOS EN EL POS </t>
  </si>
  <si>
    <t>A.2.3.2</t>
  </si>
  <si>
    <t>ATENC. DE URG. (SIN CONT.)  CON IPS PRIV</t>
  </si>
  <si>
    <t>A.2.3.2.4</t>
  </si>
  <si>
    <t xml:space="preserve">RECOBROS DE LAS EPS DEL REG. SUB.       </t>
  </si>
  <si>
    <t>ATEN.URG. (SIN CONT.) IPS PRIV. O M. SGP</t>
  </si>
  <si>
    <t>ATENCIÓN DE URGENCIAS (SIN CONTRATO)  CON INSTITUCIONES PRESTADORAS DE SERVICIOS DE SALUD PRIVADAS O MIXTAS</t>
  </si>
  <si>
    <t>SERVICIOS CONTRAT. CON IPS  PRIVADAS O M</t>
  </si>
  <si>
    <t>A.2.3.2.3</t>
  </si>
  <si>
    <t xml:space="preserve">SERVIC. CONTRAT.  IPS PRIV.O MIX-SGP    </t>
  </si>
  <si>
    <t>SERVICIOS CONTRATADOS CON INSTITUCIONES PRESTADORAS DE SERVICIOS DE SALUD  PRIVADAS O MIXTAS</t>
  </si>
  <si>
    <t xml:space="preserve">ATEN. URGEN. (SIN CONT.)  ESES -SGP     </t>
  </si>
  <si>
    <t>A.2.3.2.2</t>
  </si>
  <si>
    <t>ATENCIÓN DE URGENCIAS (SIN CONTRATO) CON EMPRESAS SOCIALES DEL ESTADO</t>
  </si>
  <si>
    <t xml:space="preserve">SERVICIOS CONTRATADOS CON ESES-SGP      </t>
  </si>
  <si>
    <t>A.2.3.2.1</t>
  </si>
  <si>
    <t>SERVICIOS CONTRATADOS CON EMPRESAS SOCIALES DEL ESTADO</t>
  </si>
  <si>
    <t>PRESTACION DE SERVICIOS DE SALUD A LA POBLACIÓN POBRE AFILIADA AL REGIMEN SUBSIDIADO NO INCLUIDOS EN EL PLAN OBLIGATORIO DE SALUD (POS)</t>
  </si>
  <si>
    <t>SUBSIDIO A LA OFERTA (LEY 1797/2016) SGP</t>
  </si>
  <si>
    <t>A.2.3.1.4.4</t>
  </si>
  <si>
    <t>ALTO NIVEL DE COM. NACION (INIMPUTABLES)</t>
  </si>
  <si>
    <t xml:space="preserve">ALTO N. DE COMPLEJ. - RESOL. PRIVADAS   </t>
  </si>
  <si>
    <t>ALTO NIVEL DE COMPLEJIDAD</t>
  </si>
  <si>
    <t>A.2.3.1.4</t>
  </si>
  <si>
    <t xml:space="preserve">AT. PPNA - IPS PUBLI. 1 NIVEL  SSF SGP  </t>
  </si>
  <si>
    <t>A.2.3.1.4.1</t>
  </si>
  <si>
    <t>BAJO NIVEL DE COMPLEJIDAD</t>
  </si>
  <si>
    <t>A.2.3.1</t>
  </si>
  <si>
    <t xml:space="preserve">AT. PPNA - IPS PUBLI. 2 N Y M SSF SGP   </t>
  </si>
  <si>
    <t>A.2.3.1.1.4</t>
  </si>
  <si>
    <t>ALTO N. DE COMPLEJ. - SGP - CONT. PUBLIC</t>
  </si>
  <si>
    <t>A.2.3.1.1</t>
  </si>
  <si>
    <t>MEDIO N. DE COMPLEJ. - SGP - CONTRATO PU</t>
  </si>
  <si>
    <t>A.2.3.1.1.3</t>
  </si>
  <si>
    <t>MEDIO NIVEL DE COMPLEJIDAD</t>
  </si>
  <si>
    <t>PRESTACION DE SERVICIOS DE SALUD PARA LA POBLACIÓN POBRE NO ASEGURADA</t>
  </si>
  <si>
    <t xml:space="preserve">PRESTACION DE SERVICIOS A LA POBLACION POBRE EN LO NO CUBIERTO CON SUBSIDIOS A LA DEMANDA </t>
  </si>
  <si>
    <t xml:space="preserve">ENVEJECIMIENTO - NACIONAL               </t>
  </si>
  <si>
    <t>2-3030207</t>
  </si>
  <si>
    <t>A.2.2.23.5</t>
  </si>
  <si>
    <t xml:space="preserve">ETINIAS - NACIONAL                      </t>
  </si>
  <si>
    <t xml:space="preserve">FORTALECIM. AUDITORIA SANITARIA - APS   </t>
  </si>
  <si>
    <t>2-3030198</t>
  </si>
  <si>
    <t xml:space="preserve">GESTION DEL PLAN - SGP                  </t>
  </si>
  <si>
    <t>2-30501</t>
  </si>
  <si>
    <t xml:space="preserve">MOVILIDAD SOCIAL CUIDATE CUIDAME SGP    </t>
  </si>
  <si>
    <t>ETNIAS - SGP                             (RB)</t>
  </si>
  <si>
    <t xml:space="preserve">ETNIAS - SGP                            </t>
  </si>
  <si>
    <t xml:space="preserve">ENVEJECIMIENTO - SGP                    </t>
  </si>
  <si>
    <t>DESARROLLO DE CAPACIDADES PARA LA GESTION DE SALUD PUBLICA</t>
  </si>
  <si>
    <t>A.2.2.23</t>
  </si>
  <si>
    <t>GESTION DEL CONOCIMIENTO - DEPTO  OBSERV</t>
  </si>
  <si>
    <t>A.2.2.23.4</t>
  </si>
  <si>
    <t>GESTION DEL CONOCIMIENTO SGP - OBSERVAT.</t>
  </si>
  <si>
    <t>GESTIÓN DEL CONOCIMIENTO</t>
  </si>
  <si>
    <t xml:space="preserve">GESTION PROGRAMATICA  SALUD P. SGP      </t>
  </si>
  <si>
    <t>A.2.2.23.3</t>
  </si>
  <si>
    <t xml:space="preserve">GESTIÓN PROGRÁMATICA DE LA SALUD PUBLICA </t>
  </si>
  <si>
    <t>OTROS GASTOS EN VIGILANCIA EN SALUD PUBL</t>
  </si>
  <si>
    <t>2-3030263</t>
  </si>
  <si>
    <t>A.2.2.23.2.4</t>
  </si>
  <si>
    <t>OTROS GASTOS EN VIGILANCIA EN SALUD PÚBLICA</t>
  </si>
  <si>
    <t>A.2.2.23.2</t>
  </si>
  <si>
    <t>INSPECCION, VIGIL. Y CONT. SANITARIO SGP</t>
  </si>
  <si>
    <t>A.2.2.23.2.3</t>
  </si>
  <si>
    <t xml:space="preserve">INSPECCIÓN, VIGILANCIA Y CONTROL SANITARIO </t>
  </si>
  <si>
    <t xml:space="preserve">GASTOS DE INVERSION LABORATORIO SP SGP  </t>
  </si>
  <si>
    <t>A.2.2.23.2.1</t>
  </si>
  <si>
    <t>GASTOS DE INVERSIÓN DEL LABORATORIO DE SALUD PÚBLICA</t>
  </si>
  <si>
    <t xml:space="preserve">VIGILANCIA Y CONTROL EN SALUD PUBLICA </t>
  </si>
  <si>
    <t xml:space="preserve">PLANEACION INTEGRAL EN SALUD SGP        </t>
  </si>
  <si>
    <t>A.2.2.23.1</t>
  </si>
  <si>
    <t>PLANEACIÓN INTEGRAL EN SALUD</t>
  </si>
  <si>
    <t xml:space="preserve">GESTIÓN EN SALUD PUBLICA </t>
  </si>
  <si>
    <t>A.2.2</t>
  </si>
  <si>
    <t>VICTIMAS DEL CONFLICTO ARMADO SGP        (RB)</t>
  </si>
  <si>
    <t>A.2.2.22.3</t>
  </si>
  <si>
    <t xml:space="preserve">VICTIMAS DEL CONFLICTO ARMADO SGP       </t>
  </si>
  <si>
    <t>2-3030216</t>
  </si>
  <si>
    <t>VICTIMAS DEL CONFLICTO ARMADO</t>
  </si>
  <si>
    <t>A.2.2.22</t>
  </si>
  <si>
    <t xml:space="preserve">DISCAPACIDAD NACIONAL                   </t>
  </si>
  <si>
    <t>2-3030211</t>
  </si>
  <si>
    <t>A.2.2.22.2</t>
  </si>
  <si>
    <t>DISCAPACIDAD SGP                         (RB)</t>
  </si>
  <si>
    <t xml:space="preserve">DISCAPACIDAD SGP                        </t>
  </si>
  <si>
    <t>DISCAPACIDAD</t>
  </si>
  <si>
    <t xml:space="preserve">DESARROLLO INTEGRAL  NINAS, NINOS SGP   </t>
  </si>
  <si>
    <t>A.2.2.22.1</t>
  </si>
  <si>
    <t>DESARROLLO INTEGRAL DE LAS NIÑAS, NIÑOS</t>
  </si>
  <si>
    <t>GESTIÓN DIFERENCIAL DE POBLACIONES VULNERABLES</t>
  </si>
  <si>
    <t>PROMOCION DE LA SALUD (SEG. TRABAJO) SGP</t>
  </si>
  <si>
    <t>A.2.2.21.1</t>
  </si>
  <si>
    <t>PROMOCIÓN DE LA SALUD (SEGURIDAD Y SALUD EN EL TRABAJO)</t>
  </si>
  <si>
    <t>A.2.2.21</t>
  </si>
  <si>
    <t xml:space="preserve">SALUD Y ÁMBITO LABORAL </t>
  </si>
  <si>
    <t xml:space="preserve">ENFERMEDADES TRANS. POR VECTORES DEPTO  </t>
  </si>
  <si>
    <t>A.2.2.20.3.1</t>
  </si>
  <si>
    <t xml:space="preserve">ZOONOSIS DEPTO                          </t>
  </si>
  <si>
    <t>ENFERMEDADES TRANS. POR VECTORES-ETV NAC</t>
  </si>
  <si>
    <t xml:space="preserve">ZOONOSIS SGP                            </t>
  </si>
  <si>
    <t xml:space="preserve">ENFERM. TRANSM.  POR VECTORES-ETV SGP   </t>
  </si>
  <si>
    <t>ENFERMEDADES TRANSMITIDAS POR VECTORES-ETV</t>
  </si>
  <si>
    <t>A.2.2.20.3</t>
  </si>
  <si>
    <t>GESTIÓN DEL RIESGO EN CONDICIONES ENDEMO - EPIDÉMICAS</t>
  </si>
  <si>
    <t>A.2.2.20</t>
  </si>
  <si>
    <t xml:space="preserve">LEPRA - NACIONAL                        </t>
  </si>
  <si>
    <t>A.2.2.20.2.2</t>
  </si>
  <si>
    <t>2-3030269</t>
  </si>
  <si>
    <t>LEPRA O HANSEN</t>
  </si>
  <si>
    <t>A.2.2.20.2</t>
  </si>
  <si>
    <t xml:space="preserve">TUBERCULOSIS NACIONAL                   </t>
  </si>
  <si>
    <t>A.2.2.20.2.1</t>
  </si>
  <si>
    <t xml:space="preserve">TUBERCULOSIS - SGP                      </t>
  </si>
  <si>
    <t>TUBERCULOSIS</t>
  </si>
  <si>
    <t>GESTIÓN DEL RIESGO EN ENFERMEDADES EMERGENTES, REEMERGENTES Y DESATENDIDAS.</t>
  </si>
  <si>
    <t xml:space="preserve">GESTION DEL RIESGO  PAI - SGP           </t>
  </si>
  <si>
    <t>A.2.2.20.1</t>
  </si>
  <si>
    <t xml:space="preserve">PROTECCION ESPECIFICA - PAI SGP         </t>
  </si>
  <si>
    <t>GESTIÓN DEL RIESGO EN ENFERMEDADES INMUNOPREVENIBLES - PAI</t>
  </si>
  <si>
    <t>VIDA SALUDABLE Y ENFERMEDADES TRANSMISIBLES</t>
  </si>
  <si>
    <t xml:space="preserve">GESTION DEL RIESGO (SEXUALIDAD) SGP     </t>
  </si>
  <si>
    <t>A.2.2.19.2</t>
  </si>
  <si>
    <t>GESTIÓN DEL RIESGO (PREVENCIÓN Y ATENCIÓN INTEGRAL EN SSR DESDE UN ENFOQUE DE DERECHOS)</t>
  </si>
  <si>
    <t>A.2.2.19</t>
  </si>
  <si>
    <t xml:space="preserve">PROMOCION DE LA SALUD (SEXUALIDAD) SGP  </t>
  </si>
  <si>
    <t>A.2.2.19.1</t>
  </si>
  <si>
    <t>PROMOCIÓN DE LA SALUD (PROMOCIÓN DE LOS DERECHOS SEXUALES Y REPRODUCTIVOS Y LA EQUIDAD DE GÉNERO)</t>
  </si>
  <si>
    <t>SEXUALIDAD, DERECHOS SEXUALES Y REPRODUCTIVOS</t>
  </si>
  <si>
    <t xml:space="preserve">GESTION DEL RIESGO (S.A.N.) SGP         </t>
  </si>
  <si>
    <t>A.2.2.18.2</t>
  </si>
  <si>
    <t>GESTIÓN DEL RIESGO (CONSUMO Y APROVECHAMIENTO BIOLÓGICO DE LOS ALIMENTOS, CALIDAD E INOCUIDAD DE LOS ALIMENTOS)</t>
  </si>
  <si>
    <t>A.2.2.18</t>
  </si>
  <si>
    <t xml:space="preserve">PROMOCION DE LA SALUD (S.A.N.) SGP      </t>
  </si>
  <si>
    <t>A.2.2.18.1</t>
  </si>
  <si>
    <t>PROMOCIÓN DE LA SALUD (DISPONIBILIDAD Y ACCESO A LOS ALIMENTOS, CONSUMO Y APROVECHAMIENTO BIOLÓGICO DE LOS ALIMENTOS.)</t>
  </si>
  <si>
    <t>SEGURIDAD ALIMENTARIA Y NUTRICIONAL</t>
  </si>
  <si>
    <t xml:space="preserve">PROMOCION PREVENCION S. MENTAL 1%       </t>
  </si>
  <si>
    <t>A.2.2.17.2</t>
  </si>
  <si>
    <t>GESTION DEL RIESGO (SALUD MENTAL) SGP    (RB)</t>
  </si>
  <si>
    <t xml:space="preserve">GESTION DEL RIESGO (SALUD MENTAL) SGP   </t>
  </si>
  <si>
    <t>GESTIÓN DEL RIESGO (PREVENCIÓN Y ATENCIÓN INTEGRAL A PROBLEMAS Y TRASTORNOS MENTALES Y SPA).</t>
  </si>
  <si>
    <t>A.2.2.17</t>
  </si>
  <si>
    <t xml:space="preserve">PROMOCION DE LA SALUD (S. MENTAL) DEPTO </t>
  </si>
  <si>
    <t>A.2.2.17.1</t>
  </si>
  <si>
    <t>PROMOCION DE LA SALUD (S. MENTAL) NACION</t>
  </si>
  <si>
    <t xml:space="preserve">PROMOCION DE LA SALUD (S. MENTAL) SGP   </t>
  </si>
  <si>
    <t>PROMOCIÓN DE LA SALUD (PROMOCIÓN DE LA SALUD MENTAL Y LA CONVIVENCIA).</t>
  </si>
  <si>
    <t>CONVIVENCIA SOCIAL  Y SALUD MENTAL</t>
  </si>
  <si>
    <t>GESTION DEL RIESGO (CONDIC. CRONIC.) SGP (RB)</t>
  </si>
  <si>
    <t>A.2.2.16.2</t>
  </si>
  <si>
    <t>GESTION DEL RIESGO (CONDIC. CRONIC.) SGP</t>
  </si>
  <si>
    <t>GESTIÓN DEL RIESGO (CONDICIONES CRÓNICAS PREVALENTES)</t>
  </si>
  <si>
    <t>A.2.2.16</t>
  </si>
  <si>
    <t>PROMOCION DE LA SALUD  (VIDA SALUD.) SGP</t>
  </si>
  <si>
    <t>A.2.2.16.1</t>
  </si>
  <si>
    <t>PROMOCIÓN DE LA SALUD (MODOS, CONDICIONES Y ESTILOS DE VIDA SALUDABLES)</t>
  </si>
  <si>
    <t>VIDA SALUDABLE Y CONDICIONES NO TRANSMISIBLES</t>
  </si>
  <si>
    <t xml:space="preserve">GESTION DEL RIESGO ( CONDIC. AMB.) SGP  </t>
  </si>
  <si>
    <t>A.2.2.15.2</t>
  </si>
  <si>
    <t>GESTIÓN DEL RIESGO (SITUACIONES DE SALUD RELACIONADAS CON CONDICIONES AMBIENTALES)</t>
  </si>
  <si>
    <t>A.2.2.15</t>
  </si>
  <si>
    <t>PROMOCION DE LA SALUD (HABITAT S.) SGP   (RB)</t>
  </si>
  <si>
    <t>A.2.2.15.1</t>
  </si>
  <si>
    <t xml:space="preserve">PROMOCION DE LA SALUD (HABITAT S.) SGP  </t>
  </si>
  <si>
    <t>PROMOCIÓN DE LA SALUD (HABITAT SALUDABLE)</t>
  </si>
  <si>
    <t>SALUD AMBIENTAL</t>
  </si>
  <si>
    <t xml:space="preserve">SALUD PÚBLICA   </t>
  </si>
  <si>
    <t xml:space="preserve">CONTINUIDAD AFILIACION  REG. SUB SSF    </t>
  </si>
  <si>
    <t>A.2.1.1</t>
  </si>
  <si>
    <t xml:space="preserve">CONTINUIDAD AFILIACION  REGIMEN SUBS    </t>
  </si>
  <si>
    <t xml:space="preserve">AFILIACIÓN RÉGIMEN SUBSIDIADO </t>
  </si>
  <si>
    <t>A.2.1</t>
  </si>
  <si>
    <t xml:space="preserve">RÉGIMEN SUBSIDIADO </t>
  </si>
  <si>
    <t>FORT DERECHOS HUMANOS</t>
  </si>
  <si>
    <t>A.18.8</t>
  </si>
  <si>
    <t>2-302010198</t>
  </si>
  <si>
    <t>2-302010114</t>
  </si>
  <si>
    <t>2-301010301</t>
  </si>
  <si>
    <t>PLAN DE ACCIÓN DE DERECHOS HUMANOS Y DIH</t>
  </si>
  <si>
    <t>A.18</t>
  </si>
  <si>
    <t>A.18.4.7</t>
  </si>
  <si>
    <t>CONV SEGURIDAD CALDAS</t>
  </si>
  <si>
    <t>2-3030249</t>
  </si>
  <si>
    <t xml:space="preserve"> 0-0010</t>
  </si>
  <si>
    <t>2-301010101</t>
  </si>
  <si>
    <t xml:space="preserve"> 2-0010</t>
  </si>
  <si>
    <t>DESARROLLO DEL PLAN INTEGRAL DE SEGURIDAD Y CONVIVENCIA CIUDADANA</t>
  </si>
  <si>
    <t>A.18.4</t>
  </si>
  <si>
    <t>FONDO DE SEGURIDAD DE LAS ENTIDADES TERRITORIALES - FONSET (LEY 1421 DE 2010)</t>
  </si>
  <si>
    <t>JUSTICIA Y SEGURIDAD</t>
  </si>
  <si>
    <t>PASV CLASF  CONTIGENCIAS</t>
  </si>
  <si>
    <t>2-305020102</t>
  </si>
  <si>
    <t xml:space="preserve"> 2-0217</t>
  </si>
  <si>
    <t>A.17.5.5</t>
  </si>
  <si>
    <t>PASIVOS CLASIFICADOS COMO CONTINGENCIAS</t>
  </si>
  <si>
    <t>A.17.5</t>
  </si>
  <si>
    <t>PAS ENT FINAC VIG GRUPO 3</t>
  </si>
  <si>
    <t>2-401019805</t>
  </si>
  <si>
    <t>A.17.5.3</t>
  </si>
  <si>
    <t>2-305020106</t>
  </si>
  <si>
    <t>2-3050201</t>
  </si>
  <si>
    <t xml:space="preserve"> 0-0272</t>
  </si>
  <si>
    <t>PASIVOS CON ENTIDADES FINANCIERAS VIGILADAS DIFERENTES A DEUDA PUBLICA</t>
  </si>
  <si>
    <t>PAS ENT PUB  SEG SOC G2</t>
  </si>
  <si>
    <t>2-305020104</t>
  </si>
  <si>
    <t>A.17.5.2</t>
  </si>
  <si>
    <t>PASIV  LABOR Y PREST G1</t>
  </si>
  <si>
    <t>2-305020101</t>
  </si>
  <si>
    <t xml:space="preserve"> 2-0216</t>
  </si>
  <si>
    <t>PASIVOS CON ENTIDADES PÚBLICAS Y DE SEGURIDAD SOCIAL</t>
  </si>
  <si>
    <t>FINANCIACIÓN DE ACUERDOS DE RESTRUCTURACIÓN DE PASIVOS</t>
  </si>
  <si>
    <t>A.17</t>
  </si>
  <si>
    <t>FORT INST GES INGRE DPTAL</t>
  </si>
  <si>
    <t xml:space="preserve"> 2-0014</t>
  </si>
  <si>
    <t>A.17.2</t>
  </si>
  <si>
    <t xml:space="preserve"> 0-0014</t>
  </si>
  <si>
    <t xml:space="preserve"> 2-0256</t>
  </si>
  <si>
    <t xml:space="preserve"> 0-0256</t>
  </si>
  <si>
    <t>FORTA GEST PUB DEPTAL</t>
  </si>
  <si>
    <t>2-3040298</t>
  </si>
  <si>
    <t xml:space="preserve"> 2-0335</t>
  </si>
  <si>
    <t>FORTALC  TALENT HUMAN</t>
  </si>
  <si>
    <t>2-3030298</t>
  </si>
  <si>
    <t>FORT INGRESOS DEPTAL</t>
  </si>
  <si>
    <t>FORT GEST PUB DPTAL MPAL</t>
  </si>
  <si>
    <t>DIRECC ESTR PLANIF TERRIT</t>
  </si>
  <si>
    <t>PROGRAMAS DE CAPACITACIÓN Y ASISTENCIA TÉCNICA ORIENTADOS AL DESARROLLO EFICIENTE DE LAS COMPETENCIAS DE LEY</t>
  </si>
  <si>
    <t>MODERNIZ TECNO SIST INF</t>
  </si>
  <si>
    <t>A.17.1</t>
  </si>
  <si>
    <t>2-3010203</t>
  </si>
  <si>
    <t>PROCESOS INTEGRALES DE EVALUACIÓN INSTITUCIONAL Y REORGANIZACIÓN ADMINISTRATIVA</t>
  </si>
  <si>
    <t>FORTALECIMIENTO INSTITUCIONAL</t>
  </si>
  <si>
    <t>ART PROG INST DIFGRUP POB</t>
  </si>
  <si>
    <t xml:space="preserve"> 0-0302</t>
  </si>
  <si>
    <t>A.16.12.2</t>
  </si>
  <si>
    <t>CAPACIDADES ORGANIZACIONALES</t>
  </si>
  <si>
    <t>A.16.12</t>
  </si>
  <si>
    <t>FORTALECIMIENTO DE PROCESOS ASOCIATIVOS  PARA ORGANIZACIONES COMUNITARIAS Y SOCIALES</t>
  </si>
  <si>
    <t>A.16</t>
  </si>
  <si>
    <t>ARTIC.PART CIUD Y DE COOP</t>
  </si>
  <si>
    <t>2-3060207</t>
  </si>
  <si>
    <t>A.16.11.1</t>
  </si>
  <si>
    <t>PRESUPUESTOS PARTICIPATIVOS</t>
  </si>
  <si>
    <t>A.16.11</t>
  </si>
  <si>
    <t>PROMOCION DE ESPACIOS PARA ACCION CIVICA Y DEMOCRÁTICA</t>
  </si>
  <si>
    <t>DESARROLLO COMUNITARIO</t>
  </si>
  <si>
    <t>MEJOR MANT  REMOD Y ADEC</t>
  </si>
  <si>
    <t>A.15.3</t>
  </si>
  <si>
    <t>MEJORAMIENTO Y MANTENIMIENTO DE DEPENDENCIAS DE LA ADMINISTRACIÓN</t>
  </si>
  <si>
    <t>A.15</t>
  </si>
  <si>
    <t xml:space="preserve">EQUIPAMIENTO </t>
  </si>
  <si>
    <t>A.14.7.4.2</t>
  </si>
  <si>
    <t>ADQUISICIÓN DE INSUMOS, SUMINISTROS Y DOTACIÓN</t>
  </si>
  <si>
    <t>A.14.7.4</t>
  </si>
  <si>
    <t>A.14.7.4.1</t>
  </si>
  <si>
    <t>TALENTO HUMANO QUE DESARROLLA FUNCIONES DE CARÁCTER OPERATIVO</t>
  </si>
  <si>
    <t>PRESTACIÓN DIRECTA DEL SERVICIO</t>
  </si>
  <si>
    <t>A.14.7</t>
  </si>
  <si>
    <t>PROGRAMAS DE DISCAPACIDAD ( EXLCUYENDO ACCIONES DE SALUD PÚBLICA)</t>
  </si>
  <si>
    <t>A.14</t>
  </si>
  <si>
    <t>2-3030218</t>
  </si>
  <si>
    <t>A.14.20.1.6</t>
  </si>
  <si>
    <t>PARTICIPACIÓN</t>
  </si>
  <si>
    <t>A.14.20.1</t>
  </si>
  <si>
    <t>A.14.20.1.2</t>
  </si>
  <si>
    <t>IMPL  ESTRATEGIAS MINERIA</t>
  </si>
  <si>
    <t>ASISTENCIA Y ATENCIÓN INTEGRAL</t>
  </si>
  <si>
    <t>PREVENCIÓN Y PROTECCIÓN</t>
  </si>
  <si>
    <t>A.14.20.1.1</t>
  </si>
  <si>
    <t>VICTIMAS (NO INCLUYE PROYECTOS PARA DESPLAZADOS)</t>
  </si>
  <si>
    <t>A.14.20</t>
  </si>
  <si>
    <t>ATENCIÓN Y APOYO A LAS VICTIMAS</t>
  </si>
  <si>
    <t>FORT COMUNID INDIG Y AFRO</t>
  </si>
  <si>
    <t>A.14.10</t>
  </si>
  <si>
    <t>ATENCIÓN Y APOYO A LOS GRUPOS AFROCOLOMBIANOS</t>
  </si>
  <si>
    <t>ATENCIÓN A GRUPOS VULNERABLES - PROMOCIÓN SOCIAL</t>
  </si>
  <si>
    <t>GESTION COMPETIT TURISTIC</t>
  </si>
  <si>
    <t>A.13.5</t>
  </si>
  <si>
    <t>2-301010347</t>
  </si>
  <si>
    <t>PROM DEPTO DEST TURISTICO</t>
  </si>
  <si>
    <t>2-30504</t>
  </si>
  <si>
    <t>PROMOCIÓN DEL DESARROLLO TURÍSTICO</t>
  </si>
  <si>
    <t>A.13</t>
  </si>
  <si>
    <t>A.13.4</t>
  </si>
  <si>
    <t>REGULARIZ Y FORM ACT MINE</t>
  </si>
  <si>
    <t xml:space="preserve"> 2-0020</t>
  </si>
  <si>
    <t>ASISTENCIA TÉCNICA EN PROCESOS DE PRODUCCIÓN, DISTRIBUCIÓN Y COMERCIALIZACIÓN Y ACCESO A FUENTES DE FINANCIACIÓN</t>
  </si>
  <si>
    <t>GESTION INNOV CIENC Y TEC</t>
  </si>
  <si>
    <t>A.13.11</t>
  </si>
  <si>
    <t>PLAN CIENCIA TEC INNOVC</t>
  </si>
  <si>
    <t>2-301010198</t>
  </si>
  <si>
    <t>PROYECTOS INTEGRALES DE CIENCIA, TECNOLOGÍA E INNOVACIÓN</t>
  </si>
  <si>
    <t>ALIIANZAS TEJIDO EMPRESAR</t>
  </si>
  <si>
    <t>A.13.1</t>
  </si>
  <si>
    <t>APOY CADEN PRODUCyEMP-DSA</t>
  </si>
  <si>
    <t>2-3050202</t>
  </si>
  <si>
    <t>PROMOCIÓN DE ASOCIACIONES Y ALIANZAS PARA EL DESARROLLO EMPRESARIAL E INDUSTRIAL</t>
  </si>
  <si>
    <t>PROMOCIÓN DEL DESARROLLO</t>
  </si>
  <si>
    <t>REDUCIR  CONDIC  EXIST RI</t>
  </si>
  <si>
    <t>A.12.5.1</t>
  </si>
  <si>
    <t>INSTALACIÓN Y OPERACIÓN DE SISTEMAS DE MONITOREO Y ALERTA ANTE AMENAZAS</t>
  </si>
  <si>
    <t>A.12.5</t>
  </si>
  <si>
    <t>MONITOREO, EVALUACIÓN Y ZONIFICACIÓN DE RIESGO PARA FINES DE PLANIFICACIÓN</t>
  </si>
  <si>
    <t>A.12</t>
  </si>
  <si>
    <t>FDO DEPTAL GESTION RIESGO</t>
  </si>
  <si>
    <t>2-3030255</t>
  </si>
  <si>
    <t>A.12.18</t>
  </si>
  <si>
    <t>PLAN PARA LA GESTIÓN DEL RIESGO DE DESASTRES</t>
  </si>
  <si>
    <t>GARANTIZ MANEJO DESATRES</t>
  </si>
  <si>
    <t>A.12.16</t>
  </si>
  <si>
    <t xml:space="preserve">ADQUISICIÓN DE BIENES E INSUMOS PARA LA ATENCIÓN DE LA POBLACIÓN AFECTADA POR DESASTRES    </t>
  </si>
  <si>
    <t>FDO DEPTAL DE BOMBEROS</t>
  </si>
  <si>
    <t>2-3030101</t>
  </si>
  <si>
    <t>A.12.11</t>
  </si>
  <si>
    <t>DOTACIÓN DE MAQUINAS Y EQUIPOS PARA LOS CUERPOS DE BOMBEROS OFICIALES</t>
  </si>
  <si>
    <t>MEJ CONOCIM GEST RIESGO</t>
  </si>
  <si>
    <t>A.12.1</t>
  </si>
  <si>
    <t>2-302010201</t>
  </si>
  <si>
    <t>ELABORACIÓN, DESARROLLO Y ACTUALIZACIÓN DE PLANES DE EMERGENCIA Y CONTINGENCIA</t>
  </si>
  <si>
    <t>PREVENCIÓN Y ATENCIÓN DE DESASTRES</t>
  </si>
  <si>
    <t>ADQUISICION DE PREDIOS</t>
  </si>
  <si>
    <t>2-301010307</t>
  </si>
  <si>
    <t xml:space="preserve"> 2-0301</t>
  </si>
  <si>
    <t>A.10.9</t>
  </si>
  <si>
    <t>ADQUISICIÓN DE PREDIOS DE RESERVA HÍDRICA Y ZONAS DE RESERVA NATURALES</t>
  </si>
  <si>
    <t>A.10</t>
  </si>
  <si>
    <t xml:space="preserve"> 0-0301</t>
  </si>
  <si>
    <t>A.10.10.1</t>
  </si>
  <si>
    <t>2-301010201</t>
  </si>
  <si>
    <t>ADQUISICIÓN DE ÁREAS DE INTERÉS PARA EL ACUEDUCTO MUNICIPAL</t>
  </si>
  <si>
    <t>A.10.10</t>
  </si>
  <si>
    <t>ADQUISICIÓN DE ÁREAS DE INTERÉS PARA ACUEDUCTOS MUNICIPALES Y PAGO DE SERVICIOS AMBIENTALES (ART. 210 LEY 1450 DE 2011)</t>
  </si>
  <si>
    <t>AMBIENTAL</t>
  </si>
  <si>
    <t>ARTIC EDUC MED CON TERC</t>
  </si>
  <si>
    <t>2-3030135</t>
  </si>
  <si>
    <t>A.1.8.2</t>
  </si>
  <si>
    <t>TRANSFERENCIA PARA INVERSIÓN A INSTITUCIONES ESTATALES U OFICIALES DE EDUCACIÓN SUPERIOR QUE NO TENGAN EL CARÁCTER DE UNIVERSIDAD</t>
  </si>
  <si>
    <t>A.1.8</t>
  </si>
  <si>
    <t>EDUCACIÓN SUPERIOR</t>
  </si>
  <si>
    <t>A.1</t>
  </si>
  <si>
    <t>ACCESO Y PERMANENCIA</t>
  </si>
  <si>
    <t>2-3060209</t>
  </si>
  <si>
    <t>A.1.7.2</t>
  </si>
  <si>
    <t>APOYO GEST ESCOLAR</t>
  </si>
  <si>
    <t>2-3030129</t>
  </si>
  <si>
    <t>2-302010109</t>
  </si>
  <si>
    <t>ATENC  POB VULNERABLE</t>
  </si>
  <si>
    <t>2-305029819</t>
  </si>
  <si>
    <t>FORTAL EDUCACIÓN INICIAL</t>
  </si>
  <si>
    <t>2-3030131</t>
  </si>
  <si>
    <t>ARTI ED MED CON ED TER</t>
  </si>
  <si>
    <t>EXCELENCIA DOCENTE</t>
  </si>
  <si>
    <t>ETNOEDUCACIÓN</t>
  </si>
  <si>
    <t>2-302010107</t>
  </si>
  <si>
    <t>ETNOEDUCACION</t>
  </si>
  <si>
    <t>HACIA UN CALDAS BILINGÜE</t>
  </si>
  <si>
    <t>IMPLEMENT JURNADA UNICA</t>
  </si>
  <si>
    <t>2-3030133</t>
  </si>
  <si>
    <t>ATENC POB VULNERABLE</t>
  </si>
  <si>
    <t>2-3030137</t>
  </si>
  <si>
    <t>APLICACIÓN DE PROYECTOS EDUCATIVOS TRANSVERSALES</t>
  </si>
  <si>
    <t>A.1.7</t>
  </si>
  <si>
    <t>OTROS GASTOS EN EDUCACIÓN NO INCLUIDOS EN LOS CONCEPTOS ANTERIORES</t>
  </si>
  <si>
    <t>2-3030139</t>
  </si>
  <si>
    <t>A.1.5.1</t>
  </si>
  <si>
    <t>SERVICIO PERSONAL APOYO</t>
  </si>
  <si>
    <t>A.1.5</t>
  </si>
  <si>
    <t>NECESIDADES EDUCATIVAS ESPECIALES</t>
  </si>
  <si>
    <t>CONECTIV ESTAB  EDUC</t>
  </si>
  <si>
    <t>2-305029820</t>
  </si>
  <si>
    <t>A.1.4.3</t>
  </si>
  <si>
    <t>CONECTIVIDAD</t>
  </si>
  <si>
    <t>A.1.4</t>
  </si>
  <si>
    <t>2-303030303</t>
  </si>
  <si>
    <t>A.1.4.1</t>
  </si>
  <si>
    <t>2-305029810</t>
  </si>
  <si>
    <t>MODERNIZACIÓN DE LA SECRETARIA DE EDUCACIÓN</t>
  </si>
  <si>
    <t>EFICIENCIA EN LA ADMINISTRACIÓN DEL SERVICIO EDUCATIVO</t>
  </si>
  <si>
    <t>MEJORAM AMB ESCOLARES</t>
  </si>
  <si>
    <t>2-301010205</t>
  </si>
  <si>
    <t>A.1.2.4</t>
  </si>
  <si>
    <t>DOTACIÓN INSTITUCIONAL DE INFRAESTRUCTURA EDUCATIVA</t>
  </si>
  <si>
    <t>A.1.2</t>
  </si>
  <si>
    <t>MEJORAMIENTO  AMB  ESC</t>
  </si>
  <si>
    <t>A.1.2.2</t>
  </si>
  <si>
    <t>CONSTRUCCIÓN AMPLIACIÓN Y ADECUACIÓN DE INFRAESTRUCTURA EDUCATIVA</t>
  </si>
  <si>
    <t>2-302020103</t>
  </si>
  <si>
    <t>A.1.2.12</t>
  </si>
  <si>
    <t>ARRENDAMIENTO DE INMUEBLES DESTINADOS A LA PRESTACIÓN DEL SERVICIO PÚBLICO EDUCATIVO</t>
  </si>
  <si>
    <t>A.1.2.10.2</t>
  </si>
  <si>
    <t>CONTRATACIÓN CON TERCEROS PARA LA PROVISIÓN INTEGRAL DEL SERVICIO DE ALIMENTACIÓN ESCOLAR</t>
  </si>
  <si>
    <t>A.1.2.10</t>
  </si>
  <si>
    <t>ALIMENTACIÓN ESCOLAR</t>
  </si>
  <si>
    <t>CALIDAD - MATRÍCULA</t>
  </si>
  <si>
    <t>2-302020105</t>
  </si>
  <si>
    <t>A.1.1.9.3</t>
  </si>
  <si>
    <t>DOTACIÓN LEY 70 DE 1988 - PERSONAL ADMINISTRATIVO DE ESTABLECIMIENTOS EDUCATIVOS</t>
  </si>
  <si>
    <t>A.1.1.9</t>
  </si>
  <si>
    <t>A.1.1.9.1</t>
  </si>
  <si>
    <t>DOTACIÓN LEY 70 DE 1988 - PERSONAL DOCENTE</t>
  </si>
  <si>
    <t>DOTACIÓN LEY 70 DE 1988 Y DECRETO REGLAMENTARIO 1978 DE 1979</t>
  </si>
  <si>
    <t>A.1.1</t>
  </si>
  <si>
    <t>2-303030305</t>
  </si>
  <si>
    <t>A.1.1.8</t>
  </si>
  <si>
    <t>CANCELACIONES DE PRESTACIONES SOCIALES DEL MAGISTERIO (CPSM)</t>
  </si>
  <si>
    <t>2-303030103</t>
  </si>
  <si>
    <t>A.1.1.7</t>
  </si>
  <si>
    <t>CONTRATACIÓN DE VIGILANCIA A LOS ESTABLECIMIENTOS EDUCATIVOS ESTATALES</t>
  </si>
  <si>
    <t>A.1.1.6</t>
  </si>
  <si>
    <t>CONTRATACIÓN DE ASEO A LOS ESTABLECIMIENTOS EDUCATIVOS ESTATALES</t>
  </si>
  <si>
    <t>A.1.1.2.5.2.5</t>
  </si>
  <si>
    <t>A.1.1.2.5.2</t>
  </si>
  <si>
    <t>A.1.1.2.5.2.4</t>
  </si>
  <si>
    <t>A.1.1.2.5.2.3</t>
  </si>
  <si>
    <t>A.1.1.2.5.2.2</t>
  </si>
  <si>
    <t>A.1.1.2.5.2.1</t>
  </si>
  <si>
    <t xml:space="preserve">APORTES PARAFISCALES </t>
  </si>
  <si>
    <t>A.1.1.2.5</t>
  </si>
  <si>
    <t>A.1.1.2.5.1.4</t>
  </si>
  <si>
    <t>A.1.1.2.5.1</t>
  </si>
  <si>
    <t>A.1.1.2.5.1.3</t>
  </si>
  <si>
    <t>A.1.1.2.5.1.2</t>
  </si>
  <si>
    <t>A.1.1.2.5.1.1</t>
  </si>
  <si>
    <t xml:space="preserve">APORTES DE PREVISIÓN SOCIAL </t>
  </si>
  <si>
    <t>PERSONAL ADMINISTRATIVO DE INSTITUCIONES EDUCATIVAS</t>
  </si>
  <si>
    <t>A.1.1.2</t>
  </si>
  <si>
    <t>A.1.1.2.2.2.5</t>
  </si>
  <si>
    <t>A.1.1.2.2.2</t>
  </si>
  <si>
    <t>A.1.1.2.2.2.4</t>
  </si>
  <si>
    <t>A.1.1.2.2.2.3</t>
  </si>
  <si>
    <t>A.1.1.2.2.2.2</t>
  </si>
  <si>
    <t>A.1.1.2.2.2.1</t>
  </si>
  <si>
    <t>A.1.1.2.2</t>
  </si>
  <si>
    <t>PERSONAL DOCENTE (CON SITUACIÓN DE FONDOS)</t>
  </si>
  <si>
    <t>A.1.1.2.1.2</t>
  </si>
  <si>
    <t>A.1.1.2.1</t>
  </si>
  <si>
    <t>A.1.1.2.1.1.10</t>
  </si>
  <si>
    <t>A.1.1.2.1.1</t>
  </si>
  <si>
    <t>PERSONAL DOCENTE (SIN SITUACIÓN DE FONDOS)</t>
  </si>
  <si>
    <t xml:space="preserve">APORTES PATRONALES </t>
  </si>
  <si>
    <t>2-303030301</t>
  </si>
  <si>
    <t>A.1.1.13.1</t>
  </si>
  <si>
    <t>PAGO DEUDAS  LABORALES PERSONAL DOCENTE Y DIRECTIVO DOCENTE</t>
  </si>
  <si>
    <t>A.1.1.13</t>
  </si>
  <si>
    <t>PAGO DEUDAS ORIGINADAS EN LA PRESTACIÓN DEL SERVICIO</t>
  </si>
  <si>
    <t>2-305029815</t>
  </si>
  <si>
    <t>A.1.1.12</t>
  </si>
  <si>
    <t>A.1.1.11</t>
  </si>
  <si>
    <t>VIÁTICOS Y GASTOS DE VIAJE</t>
  </si>
  <si>
    <t>A.1.1.1.3</t>
  </si>
  <si>
    <t>A.1.1.1</t>
  </si>
  <si>
    <t>A.1.1.1.1.2</t>
  </si>
  <si>
    <t>PERSONAL DOCENTE - SIN SITUACIÓN DE FONDOS (SSF)</t>
  </si>
  <si>
    <t>A.1.1.1.1</t>
  </si>
  <si>
    <t>A.1.1.1.1.1</t>
  </si>
  <si>
    <t>PERSONAL DOCENTE - CON SITUACIÓN DE FONDOS (CSF)</t>
  </si>
  <si>
    <t>PERSONAL DOCENTE</t>
  </si>
  <si>
    <t xml:space="preserve">PAGO DE PERSONAL </t>
  </si>
  <si>
    <t>COBERTURA</t>
  </si>
  <si>
    <t xml:space="preserve">TOTAL INVERSIÓN </t>
  </si>
  <si>
    <t xml:space="preserve">INTERES                                 </t>
  </si>
  <si>
    <t>2-4010298010102</t>
  </si>
  <si>
    <t>T.1.2</t>
  </si>
  <si>
    <t>INTERESES</t>
  </si>
  <si>
    <t>2-401029805</t>
  </si>
  <si>
    <t>T.1x</t>
  </si>
  <si>
    <t>SERV DEUDA AMORTIZACION</t>
  </si>
  <si>
    <t>2-4010101030103</t>
  </si>
  <si>
    <t xml:space="preserve"> 0-0140</t>
  </si>
  <si>
    <t>T.1X</t>
  </si>
  <si>
    <t>SECTOR</t>
  </si>
  <si>
    <t>T.1</t>
  </si>
  <si>
    <t>TOTAL DE LA DEUDA</t>
  </si>
  <si>
    <t>T</t>
  </si>
  <si>
    <t>EJECUCIÓN PRESUPUESTAL GASTOS DE FUNCIONAMIENTO A JUNIO 30 DE 2019</t>
  </si>
  <si>
    <t>EJECUCIÓN PRESUPUESTAL GASTOS DE INVERSIÓN A JUNIO 30 DE 2019</t>
  </si>
  <si>
    <t>EJECUCIÓN PRESUPUESTAL DEUDA A JUNIO 30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</si>
</sst>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_-* #,##0.00\ _P_t_s_-;\-* #,##0.00\ _P_t_s_-;_-* &quot;-&quot;??\ _P_t_s_-;_-@_-"/>
    <numFmt numFmtId="169" formatCode="_-* #,##0.00\ [$€]_-;\-* #,##0.00\ [$€]_-;_-* &quot;-&quot;??\ [$€]_-;_-@_-"/>
    <numFmt numFmtId="170" formatCode="_ [$€-2]\ * #,##0.00_ ;_ [$€-2]\ * \-#,##0.00_ ;_ [$€-2]\ * &quot;-&quot;??_ "/>
    <numFmt numFmtId="171" formatCode="#,##0.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249977111117893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i/>
      <sz val="10"/>
      <color rgb="FF00000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Verdan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rgb="FFFFFFFF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4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FF7F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6C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rgb="FFCCE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3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4" fillId="25" borderId="0" applyNumberFormat="0" applyBorder="0" applyAlignment="0" applyProtection="0"/>
    <xf numFmtId="0" fontId="25" fillId="37" borderId="14" applyNumberFormat="0" applyAlignment="0" applyProtection="0"/>
    <xf numFmtId="0" fontId="26" fillId="38" borderId="15" applyNumberFormat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3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5" borderId="0" applyNumberFormat="0" applyBorder="0" applyAlignment="0" applyProtection="0"/>
    <xf numFmtId="0" fontId="1" fillId="45" borderId="0" applyNumberFormat="0" applyBorder="0" applyAlignment="0" applyProtection="0"/>
    <xf numFmtId="0" fontId="1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30" fillId="28" borderId="14" applyNumberFormat="0" applyAlignment="0" applyProtection="0"/>
    <xf numFmtId="169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171" fontId="33" fillId="0" borderId="0">
      <protection locked="0"/>
    </xf>
    <xf numFmtId="171" fontId="34" fillId="0" borderId="0">
      <protection locked="0"/>
    </xf>
    <xf numFmtId="171" fontId="33" fillId="0" borderId="0">
      <protection locked="0"/>
    </xf>
    <xf numFmtId="171" fontId="34" fillId="0" borderId="0">
      <protection locked="0"/>
    </xf>
    <xf numFmtId="0" fontId="35" fillId="24" borderId="0" applyNumberFormat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2" fillId="0" borderId="0"/>
    <xf numFmtId="170" fontId="1" fillId="0" borderId="0"/>
    <xf numFmtId="0" fontId="2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9" fontId="2" fillId="0" borderId="0" applyFont="0" applyFill="0" applyBorder="0" applyAlignment="0" applyProtection="0"/>
    <xf numFmtId="0" fontId="37" fillId="37" borderId="18" applyNumberFormat="0" applyAlignment="0" applyProtection="0"/>
    <xf numFmtId="0" fontId="38" fillId="56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28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22" applyNumberFormat="0" applyFill="0" applyAlignment="0" applyProtection="0"/>
  </cellStyleXfs>
  <cellXfs count="272">
    <xf numFmtId="0" fontId="0" fillId="0" borderId="0" xfId="0"/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8" fillId="10" borderId="1" xfId="0" applyFont="1" applyFill="1" applyBorder="1"/>
    <xf numFmtId="0" fontId="8" fillId="0" borderId="1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167" fontId="8" fillId="0" borderId="0" xfId="7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vertical="center"/>
    </xf>
    <xf numFmtId="0" fontId="12" fillId="14" borderId="7" xfId="0" applyFont="1" applyFill="1" applyBorder="1" applyAlignment="1">
      <alignment vertical="center"/>
    </xf>
    <xf numFmtId="0" fontId="12" fillId="14" borderId="7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0" borderId="0" xfId="5" applyFont="1" applyFill="1" applyAlignment="1">
      <alignment vertical="center"/>
    </xf>
    <xf numFmtId="0" fontId="8" fillId="10" borderId="1" xfId="0" applyNumberFormat="1" applyFont="1" applyFill="1" applyBorder="1"/>
    <xf numFmtId="3" fontId="8" fillId="10" borderId="1" xfId="0" applyNumberFormat="1" applyFont="1" applyFill="1" applyBorder="1"/>
    <xf numFmtId="0" fontId="8" fillId="0" borderId="0" xfId="0" applyFont="1" applyFill="1"/>
    <xf numFmtId="3" fontId="8" fillId="0" borderId="1" xfId="0" applyNumberFormat="1" applyFont="1" applyBorder="1"/>
    <xf numFmtId="3" fontId="8" fillId="10" borderId="8" xfId="0" applyNumberFormat="1" applyFont="1" applyFill="1" applyBorder="1"/>
    <xf numFmtId="0" fontId="0" fillId="0" borderId="1" xfId="0" applyBorder="1" applyProtection="1">
      <protection locked="0"/>
    </xf>
    <xf numFmtId="0" fontId="8" fillId="7" borderId="1" xfId="0" applyFont="1" applyFill="1" applyBorder="1"/>
    <xf numFmtId="0" fontId="0" fillId="0" borderId="1" xfId="0" quotePrefix="1" applyBorder="1" applyAlignment="1" applyProtection="1">
      <alignment horizontal="center"/>
      <protection locked="0"/>
    </xf>
    <xf numFmtId="0" fontId="8" fillId="2" borderId="0" xfId="0" applyFont="1" applyFill="1"/>
    <xf numFmtId="0" fontId="8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7" fontId="8" fillId="0" borderId="1" xfId="7" applyNumberFormat="1" applyFont="1" applyFill="1" applyBorder="1" applyProtection="1">
      <protection locked="0"/>
    </xf>
    <xf numFmtId="0" fontId="9" fillId="0" borderId="0" xfId="0" applyFont="1"/>
    <xf numFmtId="0" fontId="8" fillId="0" borderId="0" xfId="0" applyFont="1" applyAlignment="1">
      <alignment horizontal="center"/>
    </xf>
    <xf numFmtId="43" fontId="8" fillId="0" borderId="0" xfId="7" applyFo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41" fontId="8" fillId="0" borderId="0" xfId="11" applyFont="1" applyAlignment="1">
      <alignment horizontal="left"/>
    </xf>
    <xf numFmtId="41" fontId="8" fillId="0" borderId="0" xfId="11" applyFont="1"/>
    <xf numFmtId="3" fontId="8" fillId="2" borderId="8" xfId="0" applyNumberFormat="1" applyFont="1" applyFill="1" applyBorder="1"/>
    <xf numFmtId="3" fontId="8" fillId="2" borderId="6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quotePrefix="1" applyFill="1" applyBorder="1" applyAlignment="1" applyProtection="1">
      <alignment horizontal="left"/>
      <protection locked="0"/>
    </xf>
    <xf numFmtId="0" fontId="13" fillId="8" borderId="1" xfId="0" applyNumberFormat="1" applyFont="1" applyFill="1" applyBorder="1" applyAlignment="1">
      <alignment horizontal="center" vertical="center" wrapText="1"/>
    </xf>
    <xf numFmtId="167" fontId="8" fillId="0" borderId="8" xfId="7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3" fontId="10" fillId="13" borderId="7" xfId="7" applyFont="1" applyFill="1" applyBorder="1" applyAlignment="1">
      <alignment vertical="center"/>
    </xf>
    <xf numFmtId="43" fontId="11" fillId="13" borderId="7" xfId="7" applyFont="1" applyFill="1" applyBorder="1" applyAlignment="1">
      <alignment vertical="center"/>
    </xf>
    <xf numFmtId="0" fontId="10" fillId="15" borderId="3" xfId="0" applyFont="1" applyFill="1" applyBorder="1" applyAlignment="1">
      <alignment horizontal="left" vertical="center" indent="1"/>
    </xf>
    <xf numFmtId="0" fontId="12" fillId="15" borderId="7" xfId="0" applyFont="1" applyFill="1" applyBorder="1" applyAlignment="1">
      <alignment vertical="center"/>
    </xf>
    <xf numFmtId="0" fontId="13" fillId="4" borderId="1" xfId="0" applyNumberFormat="1" applyFont="1" applyFill="1" applyBorder="1" applyAlignment="1">
      <alignment horizontal="center" vertical="center" wrapText="1"/>
    </xf>
    <xf numFmtId="49" fontId="13" fillId="2" borderId="1" xfId="5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3" fontId="8" fillId="10" borderId="1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1" xfId="0" applyNumberFormat="1" applyFont="1" applyFill="1" applyBorder="1"/>
    <xf numFmtId="3" fontId="8" fillId="0" borderId="1" xfId="0" applyNumberFormat="1" applyFont="1" applyFill="1" applyBorder="1"/>
    <xf numFmtId="0" fontId="16" fillId="0" borderId="1" xfId="0" applyFont="1" applyFill="1" applyBorder="1"/>
    <xf numFmtId="0" fontId="16" fillId="0" borderId="1" xfId="0" applyNumberFormat="1" applyFont="1" applyFill="1" applyBorder="1"/>
    <xf numFmtId="3" fontId="8" fillId="16" borderId="1" xfId="0" applyNumberFormat="1" applyFont="1" applyFill="1" applyBorder="1"/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8" fillId="18" borderId="1" xfId="0" applyFont="1" applyFill="1" applyBorder="1"/>
    <xf numFmtId="0" fontId="8" fillId="18" borderId="1" xfId="0" applyFont="1" applyFill="1" applyBorder="1" applyAlignment="1">
      <alignment horizontal="center"/>
    </xf>
    <xf numFmtId="0" fontId="8" fillId="16" borderId="1" xfId="0" applyFont="1" applyFill="1" applyBorder="1"/>
    <xf numFmtId="0" fontId="12" fillId="20" borderId="1" xfId="0" applyFont="1" applyFill="1" applyBorder="1" applyAlignment="1">
      <alignment horizontal="center" vertical="center" wrapText="1"/>
    </xf>
    <xf numFmtId="0" fontId="12" fillId="20" borderId="8" xfId="0" applyFont="1" applyFill="1" applyBorder="1" applyAlignment="1">
      <alignment horizontal="center" vertical="center" wrapText="1"/>
    </xf>
    <xf numFmtId="0" fontId="8" fillId="17" borderId="1" xfId="0" applyFont="1" applyFill="1" applyBorder="1"/>
    <xf numFmtId="0" fontId="8" fillId="17" borderId="8" xfId="0" applyFont="1" applyFill="1" applyBorder="1"/>
    <xf numFmtId="3" fontId="8" fillId="10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4" fillId="21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19" fillId="17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4" fillId="0" borderId="13" xfId="5" applyNumberFormat="1" applyFont="1" applyFill="1" applyBorder="1" applyAlignment="1">
      <alignment vertical="center"/>
    </xf>
    <xf numFmtId="0" fontId="8" fillId="0" borderId="1" xfId="0" applyFont="1" applyBorder="1" applyProtection="1">
      <protection locked="0"/>
    </xf>
    <xf numFmtId="0" fontId="8" fillId="7" borderId="1" xfId="0" applyNumberFormat="1" applyFont="1" applyFill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167" fontId="8" fillId="0" borderId="1" xfId="7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>
      <alignment horizontal="center"/>
    </xf>
    <xf numFmtId="0" fontId="8" fillId="7" borderId="1" xfId="0" applyNumberFormat="1" applyFont="1" applyFill="1" applyBorder="1" applyAlignment="1">
      <alignment horizontal="left"/>
    </xf>
    <xf numFmtId="0" fontId="8" fillId="7" borderId="1" xfId="0" applyNumberFormat="1" applyFont="1" applyFill="1" applyBorder="1" applyAlignment="1">
      <alignment horizontal="center"/>
    </xf>
    <xf numFmtId="0" fontId="8" fillId="21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16" borderId="1" xfId="0" applyNumberFormat="1" applyFont="1" applyFill="1" applyBorder="1"/>
    <xf numFmtId="0" fontId="8" fillId="17" borderId="8" xfId="0" applyNumberFormat="1" applyFont="1" applyFill="1" applyBorder="1"/>
    <xf numFmtId="0" fontId="16" fillId="0" borderId="2" xfId="0" applyFont="1" applyFill="1" applyBorder="1"/>
    <xf numFmtId="0" fontId="16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/>
    <xf numFmtId="3" fontId="8" fillId="0" borderId="2" xfId="0" applyNumberFormat="1" applyFont="1" applyBorder="1"/>
    <xf numFmtId="3" fontId="8" fillId="16" borderId="2" xfId="0" applyNumberFormat="1" applyFont="1" applyFill="1" applyBorder="1"/>
    <xf numFmtId="3" fontId="8" fillId="10" borderId="2" xfId="0" applyNumberFormat="1" applyFont="1" applyFill="1" applyBorder="1" applyAlignment="1">
      <alignment horizontal="center"/>
    </xf>
    <xf numFmtId="3" fontId="8" fillId="10" borderId="3" xfId="0" applyNumberFormat="1" applyFont="1" applyFill="1" applyBorder="1"/>
    <xf numFmtId="0" fontId="8" fillId="0" borderId="2" xfId="0" applyFont="1" applyBorder="1" applyProtection="1">
      <protection locked="0"/>
    </xf>
    <xf numFmtId="0" fontId="8" fillId="7" borderId="2" xfId="0" applyNumberFormat="1" applyFont="1" applyFill="1" applyBorder="1"/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left"/>
      <protection locked="0"/>
    </xf>
    <xf numFmtId="167" fontId="8" fillId="0" borderId="2" xfId="7" applyNumberFormat="1" applyFont="1" applyFill="1" applyBorder="1" applyAlignment="1">
      <alignment horizontal="center"/>
    </xf>
    <xf numFmtId="0" fontId="8" fillId="5" borderId="2" xfId="0" applyNumberFormat="1" applyFont="1" applyFill="1" applyBorder="1" applyAlignment="1">
      <alignment horizontal="center"/>
    </xf>
    <xf numFmtId="0" fontId="8" fillId="7" borderId="2" xfId="0" applyNumberFormat="1" applyFont="1" applyFill="1" applyBorder="1" applyAlignment="1">
      <alignment horizontal="left"/>
    </xf>
    <xf numFmtId="0" fontId="8" fillId="7" borderId="2" xfId="0" applyNumberFormat="1" applyFont="1" applyFill="1" applyBorder="1" applyAlignment="1">
      <alignment horizontal="center"/>
    </xf>
    <xf numFmtId="0" fontId="8" fillId="21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/>
    <xf numFmtId="0" fontId="8" fillId="16" borderId="2" xfId="0" applyFont="1" applyFill="1" applyBorder="1"/>
    <xf numFmtId="0" fontId="8" fillId="16" borderId="2" xfId="0" applyNumberFormat="1" applyFont="1" applyFill="1" applyBorder="1"/>
    <xf numFmtId="0" fontId="8" fillId="17" borderId="3" xfId="0" applyNumberFormat="1" applyFont="1" applyFill="1" applyBorder="1"/>
    <xf numFmtId="3" fontId="8" fillId="0" borderId="1" xfId="11" applyNumberFormat="1" applyFont="1" applyFill="1" applyBorder="1" applyAlignment="1">
      <alignment horizontal="left"/>
    </xf>
    <xf numFmtId="3" fontId="0" fillId="10" borderId="8" xfId="0" applyNumberFormat="1" applyFont="1" applyFill="1" applyBorder="1"/>
    <xf numFmtId="3" fontId="0" fillId="17" borderId="0" xfId="0" applyNumberFormat="1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17" borderId="1" xfId="0" applyFont="1" applyFill="1" applyBorder="1"/>
    <xf numFmtId="0" fontId="0" fillId="0" borderId="0" xfId="0" applyFont="1"/>
    <xf numFmtId="0" fontId="0" fillId="0" borderId="0" xfId="0" applyFont="1" applyFill="1"/>
    <xf numFmtId="0" fontId="20" fillId="2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/>
    <xf numFmtId="0" fontId="8" fillId="17" borderId="1" xfId="0" applyNumberFormat="1" applyFont="1" applyFill="1" applyBorder="1"/>
    <xf numFmtId="0" fontId="0" fillId="17" borderId="1" xfId="0" applyNumberFormat="1" applyFont="1" applyFill="1" applyBorder="1"/>
    <xf numFmtId="0" fontId="8" fillId="17" borderId="2" xfId="0" applyNumberFormat="1" applyFont="1" applyFill="1" applyBorder="1"/>
    <xf numFmtId="0" fontId="0" fillId="17" borderId="2" xfId="0" applyNumberFormat="1" applyFont="1" applyFill="1" applyBorder="1"/>
    <xf numFmtId="0" fontId="21" fillId="0" borderId="1" xfId="0" applyFont="1" applyFill="1" applyBorder="1"/>
    <xf numFmtId="0" fontId="21" fillId="0" borderId="1" xfId="0" applyNumberFormat="1" applyFont="1" applyFill="1" applyBorder="1"/>
    <xf numFmtId="0" fontId="21" fillId="0" borderId="2" xfId="0" applyFont="1" applyFill="1" applyBorder="1"/>
    <xf numFmtId="0" fontId="21" fillId="0" borderId="2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8" fillId="0" borderId="1" xfId="11" applyNumberFormat="1" applyFont="1" applyFill="1" applyBorder="1" applyAlignment="1">
      <alignment horizontal="right"/>
    </xf>
    <xf numFmtId="3" fontId="8" fillId="0" borderId="2" xfId="11" applyNumberFormat="1" applyFont="1" applyFill="1" applyBorder="1" applyAlignment="1">
      <alignment horizontal="right"/>
    </xf>
    <xf numFmtId="3" fontId="8" fillId="4" borderId="1" xfId="0" applyNumberFormat="1" applyFont="1" applyFill="1" applyBorder="1"/>
    <xf numFmtId="0" fontId="8" fillId="4" borderId="1" xfId="0" applyFont="1" applyFill="1" applyBorder="1"/>
    <xf numFmtId="0" fontId="8" fillId="4" borderId="1" xfId="0" applyNumberFormat="1" applyFont="1" applyFill="1" applyBorder="1"/>
    <xf numFmtId="3" fontId="8" fillId="4" borderId="1" xfId="0" applyNumberFormat="1" applyFont="1" applyFill="1" applyBorder="1" applyAlignment="1">
      <alignment horizontal="center"/>
    </xf>
    <xf numFmtId="3" fontId="8" fillId="4" borderId="8" xfId="0" applyNumberFormat="1" applyFont="1" applyFill="1" applyBorder="1"/>
    <xf numFmtId="0" fontId="0" fillId="4" borderId="1" xfId="0" quotePrefix="1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15" fillId="0" borderId="0" xfId="4" applyFont="1" applyFill="1"/>
    <xf numFmtId="0" fontId="15" fillId="0" borderId="0" xfId="4" applyFont="1" applyFill="1" applyAlignment="1">
      <alignment vertical="center"/>
    </xf>
    <xf numFmtId="0" fontId="18" fillId="0" borderId="0" xfId="4" applyFont="1" applyFill="1" applyAlignment="1">
      <alignment horizontal="center" vertical="center"/>
    </xf>
    <xf numFmtId="3" fontId="15" fillId="0" borderId="10" xfId="139" applyNumberFormat="1" applyFont="1" applyFill="1" applyBorder="1" applyAlignment="1">
      <alignment vertical="center"/>
    </xf>
    <xf numFmtId="0" fontId="15" fillId="0" borderId="10" xfId="139" applyNumberFormat="1" applyFont="1" applyFill="1" applyBorder="1" applyAlignment="1">
      <alignment vertical="center"/>
    </xf>
    <xf numFmtId="0" fontId="18" fillId="0" borderId="10" xfId="139" applyNumberFormat="1" applyFont="1" applyFill="1" applyBorder="1" applyAlignment="1">
      <alignment horizontal="center" vertical="center"/>
    </xf>
    <xf numFmtId="0" fontId="17" fillId="0" borderId="10" xfId="139" applyNumberFormat="1" applyFont="1" applyFill="1" applyBorder="1" applyAlignment="1">
      <alignment vertical="center"/>
    </xf>
    <xf numFmtId="0" fontId="15" fillId="0" borderId="10" xfId="139" applyFont="1" applyFill="1" applyBorder="1" applyAlignment="1">
      <alignment vertical="center"/>
    </xf>
    <xf numFmtId="0" fontId="18" fillId="0" borderId="10" xfId="139" applyFont="1" applyFill="1" applyBorder="1" applyAlignment="1">
      <alignment horizontal="center" vertical="center"/>
    </xf>
    <xf numFmtId="0" fontId="17" fillId="0" borderId="10" xfId="139" applyFont="1" applyFill="1" applyBorder="1" applyAlignment="1">
      <alignment vertical="center"/>
    </xf>
    <xf numFmtId="3" fontId="15" fillId="0" borderId="10" xfId="4" applyNumberFormat="1" applyFont="1" applyFill="1" applyBorder="1" applyAlignment="1">
      <alignment horizontal="right" vertical="center" wrapText="1"/>
    </xf>
    <xf numFmtId="0" fontId="15" fillId="0" borderId="10" xfId="4" applyFont="1" applyFill="1" applyBorder="1" applyAlignment="1">
      <alignment horizontal="left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vertical="center" wrapText="1"/>
    </xf>
    <xf numFmtId="3" fontId="15" fillId="0" borderId="11" xfId="139" applyNumberFormat="1" applyFont="1" applyFill="1" applyBorder="1" applyAlignment="1">
      <alignment vertical="center"/>
    </xf>
    <xf numFmtId="0" fontId="15" fillId="0" borderId="11" xfId="139" applyNumberFormat="1" applyFont="1" applyFill="1" applyBorder="1" applyAlignment="1">
      <alignment vertical="center"/>
    </xf>
    <xf numFmtId="0" fontId="18" fillId="0" borderId="11" xfId="139" applyNumberFormat="1" applyFont="1" applyFill="1" applyBorder="1" applyAlignment="1">
      <alignment horizontal="center" vertical="center"/>
    </xf>
    <xf numFmtId="0" fontId="17" fillId="0" borderId="11" xfId="139" applyNumberFormat="1" applyFont="1" applyFill="1" applyBorder="1" applyAlignment="1">
      <alignment vertical="center"/>
    </xf>
    <xf numFmtId="3" fontId="13" fillId="0" borderId="10" xfId="4" applyNumberFormat="1" applyFont="1" applyFill="1" applyBorder="1" applyAlignment="1">
      <alignment horizontal="right" vertical="center" wrapText="1"/>
    </xf>
    <xf numFmtId="0" fontId="13" fillId="0" borderId="10" xfId="4" applyFont="1" applyFill="1" applyBorder="1" applyAlignment="1">
      <alignment horizontal="left" vertical="center" wrapText="1"/>
    </xf>
    <xf numFmtId="0" fontId="15" fillId="0" borderId="0" xfId="4" applyFont="1" applyFill="1" applyAlignment="1">
      <alignment vertical="top" wrapText="1"/>
    </xf>
    <xf numFmtId="3" fontId="13" fillId="6" borderId="23" xfId="10" applyNumberFormat="1" applyFont="1" applyFill="1" applyBorder="1" applyAlignment="1">
      <alignment horizontal="center" vertical="top" wrapText="1"/>
    </xf>
    <xf numFmtId="49" fontId="13" fillId="6" borderId="23" xfId="10" applyNumberFormat="1" applyFont="1" applyFill="1" applyBorder="1" applyAlignment="1">
      <alignment horizontal="center" vertical="top" wrapText="1"/>
    </xf>
    <xf numFmtId="3" fontId="15" fillId="0" borderId="0" xfId="0" applyNumberFormat="1" applyFont="1" applyAlignment="1">
      <alignment vertical="center"/>
    </xf>
    <xf numFmtId="0" fontId="15" fillId="0" borderId="11" xfId="139" applyFont="1" applyFill="1" applyBorder="1" applyAlignment="1">
      <alignment vertical="center"/>
    </xf>
    <xf numFmtId="0" fontId="17" fillId="0" borderId="11" xfId="139" applyFont="1" applyFill="1" applyBorder="1" applyAlignment="1">
      <alignment vertical="center"/>
    </xf>
    <xf numFmtId="0" fontId="17" fillId="0" borderId="11" xfId="4" applyFont="1" applyFill="1" applyBorder="1" applyAlignment="1">
      <alignment vertical="center" wrapText="1"/>
    </xf>
    <xf numFmtId="40" fontId="15" fillId="0" borderId="0" xfId="4" applyNumberFormat="1" applyFont="1" applyFill="1"/>
    <xf numFmtId="0" fontId="17" fillId="0" borderId="10" xfId="142" applyNumberFormat="1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3" fillId="0" borderId="0" xfId="4" applyFont="1" applyFill="1"/>
    <xf numFmtId="0" fontId="13" fillId="0" borderId="10" xfId="139" applyFont="1" applyFill="1" applyBorder="1" applyAlignment="1">
      <alignment vertical="center"/>
    </xf>
    <xf numFmtId="0" fontId="13" fillId="0" borderId="10" xfId="139" applyNumberFormat="1" applyFont="1" applyFill="1" applyBorder="1" applyAlignment="1">
      <alignment vertical="center"/>
    </xf>
    <xf numFmtId="0" fontId="13" fillId="0" borderId="11" xfId="139" applyNumberFormat="1" applyFont="1" applyFill="1" applyBorder="1" applyAlignment="1">
      <alignment vertical="center"/>
    </xf>
    <xf numFmtId="0" fontId="13" fillId="0" borderId="11" xfId="139" applyFont="1" applyFill="1" applyBorder="1" applyAlignment="1">
      <alignment vertical="center"/>
    </xf>
    <xf numFmtId="0" fontId="17" fillId="0" borderId="11" xfId="4" applyFont="1" applyFill="1" applyBorder="1" applyAlignment="1">
      <alignment horizontal="center" vertical="center" wrapText="1"/>
    </xf>
    <xf numFmtId="0" fontId="13" fillId="0" borderId="11" xfId="4" applyFont="1" applyFill="1" applyBorder="1" applyAlignment="1">
      <alignment horizontal="left" vertical="center" wrapText="1"/>
    </xf>
    <xf numFmtId="3" fontId="13" fillId="0" borderId="11" xfId="4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3" fillId="57" borderId="1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left" vertical="center"/>
    </xf>
    <xf numFmtId="0" fontId="15" fillId="0" borderId="1" xfId="10" applyNumberFormat="1" applyFont="1" applyFill="1" applyBorder="1" applyAlignment="1">
      <alignment horizontal="left" vertical="center"/>
    </xf>
    <xf numFmtId="0" fontId="15" fillId="0" borderId="1" xfId="10" applyFont="1" applyBorder="1" applyAlignment="1">
      <alignment horizontal="left" vertical="center"/>
    </xf>
    <xf numFmtId="49" fontId="13" fillId="6" borderId="24" xfId="10" applyNumberFormat="1" applyFont="1" applyFill="1" applyBorder="1" applyAlignment="1">
      <alignment horizontal="center" vertical="top" wrapText="1"/>
    </xf>
    <xf numFmtId="49" fontId="13" fillId="6" borderId="25" xfId="10" applyNumberFormat="1" applyFont="1" applyFill="1" applyBorder="1" applyAlignment="1">
      <alignment horizontal="center" vertical="top" wrapText="1"/>
    </xf>
    <xf numFmtId="49" fontId="13" fillId="6" borderId="25" xfId="10" applyNumberFormat="1" applyFont="1" applyFill="1" applyBorder="1" applyAlignment="1">
      <alignment horizontal="center" vertical="top"/>
    </xf>
    <xf numFmtId="3" fontId="13" fillId="6" borderId="25" xfId="10" applyNumberFormat="1" applyFont="1" applyFill="1" applyBorder="1" applyAlignment="1">
      <alignment horizontal="center" vertical="top" wrapText="1"/>
    </xf>
    <xf numFmtId="3" fontId="13" fillId="6" borderId="26" xfId="10" applyNumberFormat="1" applyFont="1" applyFill="1" applyBorder="1" applyAlignment="1">
      <alignment horizontal="center" vertical="top" wrapText="1"/>
    </xf>
    <xf numFmtId="0" fontId="13" fillId="57" borderId="9" xfId="10" applyFont="1" applyFill="1" applyBorder="1" applyAlignment="1">
      <alignment horizontal="left" vertical="center"/>
    </xf>
    <xf numFmtId="0" fontId="13" fillId="57" borderId="1" xfId="10" applyFont="1" applyFill="1" applyBorder="1" applyAlignment="1">
      <alignment horizontal="center" vertical="center" wrapText="1"/>
    </xf>
    <xf numFmtId="3" fontId="13" fillId="57" borderId="1" xfId="10" applyNumberFormat="1" applyFont="1" applyFill="1" applyBorder="1" applyAlignment="1">
      <alignment horizontal="right" vertical="center" wrapText="1"/>
    </xf>
    <xf numFmtId="3" fontId="13" fillId="57" borderId="8" xfId="10" applyNumberFormat="1" applyFont="1" applyFill="1" applyBorder="1" applyAlignment="1">
      <alignment horizontal="right" vertical="center" wrapText="1"/>
    </xf>
    <xf numFmtId="0" fontId="13" fillId="0" borderId="9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/>
    </xf>
    <xf numFmtId="3" fontId="15" fillId="0" borderId="1" xfId="10" applyNumberFormat="1" applyFont="1" applyFill="1" applyBorder="1" applyAlignment="1">
      <alignment horizontal="right" vertical="center" wrapText="1"/>
    </xf>
    <xf numFmtId="3" fontId="15" fillId="0" borderId="8" xfId="10" applyNumberFormat="1" applyFont="1" applyFill="1" applyBorder="1" applyAlignment="1">
      <alignment horizontal="right" vertical="center" wrapText="1"/>
    </xf>
    <xf numFmtId="0" fontId="13" fillId="0" borderId="9" xfId="10" applyNumberFormat="1" applyFont="1" applyFill="1" applyBorder="1" applyAlignment="1">
      <alignment horizontal="left" vertical="center"/>
    </xf>
    <xf numFmtId="0" fontId="15" fillId="0" borderId="1" xfId="10" applyNumberFormat="1" applyFont="1" applyFill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wrapText="1"/>
    </xf>
    <xf numFmtId="3" fontId="15" fillId="0" borderId="1" xfId="10" applyNumberFormat="1" applyFont="1" applyBorder="1" applyAlignment="1">
      <alignment horizontal="right" vertical="center" wrapText="1"/>
    </xf>
    <xf numFmtId="3" fontId="15" fillId="0" borderId="8" xfId="10" applyNumberFormat="1" applyFont="1" applyBorder="1" applyAlignment="1">
      <alignment horizontal="right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3" fillId="0" borderId="4" xfId="10" applyNumberFormat="1" applyFont="1" applyFill="1" applyBorder="1" applyAlignment="1">
      <alignment horizontal="left" vertical="center"/>
    </xf>
    <xf numFmtId="0" fontId="15" fillId="0" borderId="2" xfId="10" applyNumberFormat="1" applyFont="1" applyFill="1" applyBorder="1" applyAlignment="1">
      <alignment horizontal="center" vertical="center" wrapText="1"/>
    </xf>
    <xf numFmtId="3" fontId="15" fillId="0" borderId="2" xfId="10" applyNumberFormat="1" applyFont="1" applyFill="1" applyBorder="1" applyAlignment="1">
      <alignment horizontal="right" vertical="center" wrapText="1"/>
    </xf>
    <xf numFmtId="3" fontId="15" fillId="0" borderId="3" xfId="10" applyNumberFormat="1" applyFont="1" applyFill="1" applyBorder="1" applyAlignment="1">
      <alignment horizontal="right" vertical="center" wrapText="1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NumberFormat="1" applyFont="1" applyFill="1" applyBorder="1" applyAlignment="1">
      <alignment horizontal="left" vertical="center" wrapText="1"/>
    </xf>
    <xf numFmtId="0" fontId="2" fillId="0" borderId="1" xfId="139" applyBorder="1" applyAlignment="1">
      <alignment wrapText="1"/>
    </xf>
    <xf numFmtId="0" fontId="15" fillId="0" borderId="1" xfId="10" applyFont="1" applyBorder="1" applyAlignment="1">
      <alignment horizontal="left" vertical="center" wrapText="1"/>
    </xf>
    <xf numFmtId="0" fontId="15" fillId="0" borderId="2" xfId="10" applyNumberFormat="1" applyFont="1" applyFill="1" applyBorder="1" applyAlignment="1">
      <alignment horizontal="left" vertical="center" wrapText="1"/>
    </xf>
    <xf numFmtId="0" fontId="2" fillId="0" borderId="0" xfId="186"/>
    <xf numFmtId="49" fontId="13" fillId="6" borderId="25" xfId="10" applyNumberFormat="1" applyFont="1" applyFill="1" applyBorder="1" applyAlignment="1">
      <alignment horizontal="left" vertical="top" wrapText="1"/>
    </xf>
    <xf numFmtId="0" fontId="13" fillId="57" borderId="1" xfId="10" applyFont="1" applyFill="1" applyBorder="1" applyAlignment="1">
      <alignment horizontal="left" vertical="center" wrapText="1"/>
    </xf>
    <xf numFmtId="0" fontId="18" fillId="0" borderId="0" xfId="4" applyFont="1" applyFill="1" applyAlignment="1">
      <alignment horizontal="left" vertical="center"/>
    </xf>
    <xf numFmtId="49" fontId="13" fillId="6" borderId="23" xfId="10" applyNumberFormat="1" applyFont="1" applyFill="1" applyBorder="1" applyAlignment="1">
      <alignment horizontal="left" vertical="top" wrapText="1"/>
    </xf>
    <xf numFmtId="0" fontId="18" fillId="0" borderId="10" xfId="4" applyFont="1" applyFill="1" applyBorder="1" applyAlignment="1">
      <alignment horizontal="left" vertical="center" wrapText="1"/>
    </xf>
    <xf numFmtId="0" fontId="18" fillId="0" borderId="10" xfId="139" applyNumberFormat="1" applyFont="1" applyFill="1" applyBorder="1" applyAlignment="1">
      <alignment horizontal="left" vertical="center"/>
    </xf>
    <xf numFmtId="0" fontId="18" fillId="0" borderId="10" xfId="139" applyFont="1" applyFill="1" applyBorder="1" applyAlignment="1">
      <alignment horizontal="left" vertical="center"/>
    </xf>
    <xf numFmtId="0" fontId="18" fillId="0" borderId="11" xfId="139" applyNumberFormat="1" applyFont="1" applyFill="1" applyBorder="1" applyAlignment="1">
      <alignment horizontal="left" vertical="center"/>
    </xf>
    <xf numFmtId="49" fontId="13" fillId="6" borderId="23" xfId="10" applyNumberFormat="1" applyFont="1" applyFill="1" applyBorder="1" applyAlignment="1">
      <alignment horizontal="center" vertical="top"/>
    </xf>
    <xf numFmtId="0" fontId="13" fillId="0" borderId="10" xfId="4" applyFont="1" applyFill="1" applyBorder="1" applyAlignment="1">
      <alignment horizontal="left" vertical="center"/>
    </xf>
    <xf numFmtId="0" fontId="15" fillId="0" borderId="10" xfId="4" applyFont="1" applyFill="1" applyBorder="1" applyAlignment="1">
      <alignment horizontal="left" vertical="center"/>
    </xf>
    <xf numFmtId="0" fontId="15" fillId="0" borderId="10" xfId="139" applyNumberFormat="1" applyFont="1" applyFill="1" applyBorder="1" applyAlignment="1">
      <alignment vertical="center" wrapText="1"/>
    </xf>
    <xf numFmtId="0" fontId="15" fillId="0" borderId="10" xfId="139" applyFont="1" applyFill="1" applyBorder="1" applyAlignment="1">
      <alignment vertical="center" wrapText="1"/>
    </xf>
    <xf numFmtId="0" fontId="17" fillId="0" borderId="10" xfId="4" applyFont="1" applyFill="1" applyBorder="1" applyAlignment="1">
      <alignment horizontal="left" vertical="center" wrapText="1"/>
    </xf>
    <xf numFmtId="0" fontId="17" fillId="0" borderId="10" xfId="139" applyFont="1" applyFill="1" applyBorder="1" applyAlignment="1">
      <alignment horizontal="left" vertical="center"/>
    </xf>
    <xf numFmtId="0" fontId="17" fillId="0" borderId="10" xfId="139" applyNumberFormat="1" applyFont="1" applyFill="1" applyBorder="1" applyAlignment="1">
      <alignment horizontal="left" vertical="center"/>
    </xf>
    <xf numFmtId="0" fontId="17" fillId="0" borderId="11" xfId="139" applyNumberFormat="1" applyFont="1" applyFill="1" applyBorder="1" applyAlignment="1">
      <alignment horizontal="left" vertical="center"/>
    </xf>
    <xf numFmtId="0" fontId="17" fillId="0" borderId="11" xfId="139" applyFont="1" applyFill="1" applyBorder="1" applyAlignment="1">
      <alignment horizontal="left" vertical="center"/>
    </xf>
    <xf numFmtId="0" fontId="18" fillId="0" borderId="11" xfId="4" applyFont="1" applyFill="1" applyBorder="1" applyAlignment="1">
      <alignment horizontal="left" vertical="center" wrapText="1"/>
    </xf>
    <xf numFmtId="0" fontId="18" fillId="0" borderId="11" xfId="139" applyFont="1" applyFill="1" applyBorder="1" applyAlignment="1">
      <alignment horizontal="left" vertical="center"/>
    </xf>
    <xf numFmtId="0" fontId="17" fillId="0" borderId="11" xfId="4" applyFont="1" applyFill="1" applyBorder="1" applyAlignment="1">
      <alignment horizontal="left" vertical="center" wrapText="1"/>
    </xf>
    <xf numFmtId="49" fontId="13" fillId="6" borderId="23" xfId="10" applyNumberFormat="1" applyFont="1" applyFill="1" applyBorder="1" applyAlignment="1">
      <alignment horizontal="left" vertical="top"/>
    </xf>
    <xf numFmtId="0" fontId="15" fillId="0" borderId="0" xfId="4" applyFont="1" applyFill="1" applyAlignment="1">
      <alignment vertical="top"/>
    </xf>
    <xf numFmtId="0" fontId="15" fillId="0" borderId="11" xfId="4" applyFont="1" applyFill="1" applyBorder="1" applyAlignment="1">
      <alignment horizontal="left" vertical="center"/>
    </xf>
    <xf numFmtId="0" fontId="13" fillId="0" borderId="11" xfId="4" applyFont="1" applyFill="1" applyBorder="1" applyAlignment="1">
      <alignment horizontal="left" vertical="center"/>
    </xf>
    <xf numFmtId="3" fontId="13" fillId="6" borderId="23" xfId="10" applyNumberFormat="1" applyFont="1" applyFill="1" applyBorder="1" applyAlignment="1">
      <alignment horizontal="left" vertical="top"/>
    </xf>
    <xf numFmtId="3" fontId="13" fillId="0" borderId="10" xfId="4" applyNumberFormat="1" applyFont="1" applyFill="1" applyBorder="1" applyAlignment="1">
      <alignment horizontal="left" vertical="center" wrapText="1"/>
    </xf>
    <xf numFmtId="3" fontId="15" fillId="0" borderId="10" xfId="4" applyNumberFormat="1" applyFont="1" applyFill="1" applyBorder="1" applyAlignment="1">
      <alignment horizontal="left" vertical="center" wrapText="1"/>
    </xf>
    <xf numFmtId="3" fontId="15" fillId="0" borderId="10" xfId="139" applyNumberFormat="1" applyFont="1" applyFill="1" applyBorder="1" applyAlignment="1">
      <alignment horizontal="left" vertical="center"/>
    </xf>
    <xf numFmtId="3" fontId="13" fillId="0" borderId="10" xfId="139" applyNumberFormat="1" applyFont="1" applyFill="1" applyBorder="1" applyAlignment="1">
      <alignment horizontal="left" vertical="center"/>
    </xf>
    <xf numFmtId="3" fontId="13" fillId="0" borderId="11" xfId="139" applyNumberFormat="1" applyFont="1" applyFill="1" applyBorder="1" applyAlignment="1">
      <alignment horizontal="left" vertical="center"/>
    </xf>
    <xf numFmtId="3" fontId="15" fillId="0" borderId="11" xfId="139" applyNumberFormat="1" applyFont="1" applyFill="1" applyBorder="1" applyAlignment="1">
      <alignment horizontal="left" vertical="center"/>
    </xf>
    <xf numFmtId="3" fontId="15" fillId="0" borderId="11" xfId="4" applyNumberFormat="1" applyFont="1" applyFill="1" applyBorder="1" applyAlignment="1">
      <alignment horizontal="left" vertical="center" wrapText="1"/>
    </xf>
    <xf numFmtId="3" fontId="13" fillId="0" borderId="11" xfId="4" applyNumberFormat="1" applyFont="1" applyFill="1" applyBorder="1" applyAlignment="1">
      <alignment horizontal="left" vertical="center" wrapText="1"/>
    </xf>
    <xf numFmtId="0" fontId="15" fillId="0" borderId="0" xfId="4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4" applyFont="1" applyFill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2" fillId="19" borderId="5" xfId="0" applyFont="1" applyFill="1" applyBorder="1" applyAlignment="1">
      <alignment horizontal="center" vertical="center"/>
    </xf>
  </cellXfs>
  <cellStyles count="213">
    <cellStyle name="20% - Énfasis1 2" xfId="12"/>
    <cellStyle name="20% - Énfasis1 2 2" xfId="13"/>
    <cellStyle name="20% - Énfasis1 2 3" xfId="14"/>
    <cellStyle name="20% - Énfasis1 2 4" xfId="15"/>
    <cellStyle name="20% - Énfasis1 2 5" xfId="16"/>
    <cellStyle name="20% - Énfasis1 2 6" xfId="17"/>
    <cellStyle name="20% - Énfasis2 2" xfId="18"/>
    <cellStyle name="20% - Énfasis2 2 2" xfId="19"/>
    <cellStyle name="20% - Énfasis2 2 3" xfId="20"/>
    <cellStyle name="20% - Énfasis2 2 4" xfId="21"/>
    <cellStyle name="20% - Énfasis2 2 5" xfId="22"/>
    <cellStyle name="20% - Énfasis2 2 6" xfId="23"/>
    <cellStyle name="20% - Énfasis3 2" xfId="24"/>
    <cellStyle name="20% - Énfasis3 2 2" xfId="25"/>
    <cellStyle name="20% - Énfasis3 2 3" xfId="26"/>
    <cellStyle name="20% - Énfasis3 2 4" xfId="27"/>
    <cellStyle name="20% - Énfasis3 2 5" xfId="28"/>
    <cellStyle name="20% - Énfasis3 2 6" xfId="29"/>
    <cellStyle name="20% - Énfasis4 2" xfId="30"/>
    <cellStyle name="20% - Énfasis4 2 2" xfId="31"/>
    <cellStyle name="20% - Énfasis4 2 3" xfId="32"/>
    <cellStyle name="20% - Énfasis4 2 4" xfId="33"/>
    <cellStyle name="20% - Énfasis4 2 5" xfId="34"/>
    <cellStyle name="20% - Énfasis4 2 6" xfId="35"/>
    <cellStyle name="20% - Énfasis5 2" xfId="36"/>
    <cellStyle name="20% - Énfasis5 2 2" xfId="37"/>
    <cellStyle name="20% - Énfasis5 2 3" xfId="38"/>
    <cellStyle name="20% - Énfasis5 2 4" xfId="39"/>
    <cellStyle name="20% - Énfasis5 2 5" xfId="40"/>
    <cellStyle name="20% - Énfasis5 2 6" xfId="41"/>
    <cellStyle name="20% - Énfasis6 2" xfId="42"/>
    <cellStyle name="20% - Énfasis6 2 2" xfId="43"/>
    <cellStyle name="20% - Énfasis6 2 3" xfId="44"/>
    <cellStyle name="20% - Énfasis6 2 4" xfId="45"/>
    <cellStyle name="20% - Énfasis6 2 5" xfId="46"/>
    <cellStyle name="20% - Énfasis6 2 6" xfId="47"/>
    <cellStyle name="40% - Énfasis1 2" xfId="48"/>
    <cellStyle name="40% - Énfasis1 2 2" xfId="49"/>
    <cellStyle name="40% - Énfasis1 2 3" xfId="50"/>
    <cellStyle name="40% - Énfasis1 2 4" xfId="51"/>
    <cellStyle name="40% - Énfasis1 2 5" xfId="52"/>
    <cellStyle name="40% - Énfasis1 2 6" xfId="53"/>
    <cellStyle name="40% - Énfasis2 2" xfId="54"/>
    <cellStyle name="40% - Énfasis2 2 2" xfId="55"/>
    <cellStyle name="40% - Énfasis2 2 3" xfId="56"/>
    <cellStyle name="40% - Énfasis2 2 4" xfId="57"/>
    <cellStyle name="40% - Énfasis2 2 5" xfId="58"/>
    <cellStyle name="40% - Énfasis2 2 6" xfId="59"/>
    <cellStyle name="40% - Énfasis3 2" xfId="60"/>
    <cellStyle name="40% - Énfasis3 2 2" xfId="61"/>
    <cellStyle name="40% - Énfasis3 2 3" xfId="62"/>
    <cellStyle name="40% - Énfasis3 2 4" xfId="63"/>
    <cellStyle name="40% - Énfasis3 2 5" xfId="64"/>
    <cellStyle name="40% - Énfasis3 2 6" xfId="65"/>
    <cellStyle name="40% - Énfasis4 2" xfId="66"/>
    <cellStyle name="40% - Énfasis4 2 2" xfId="67"/>
    <cellStyle name="40% - Énfasis4 2 3" xfId="68"/>
    <cellStyle name="40% - Énfasis4 2 4" xfId="69"/>
    <cellStyle name="40% - Énfasis4 2 5" xfId="70"/>
    <cellStyle name="40% - Énfasis4 2 6" xfId="71"/>
    <cellStyle name="40% - Énfasis5 2" xfId="72"/>
    <cellStyle name="40% - Énfasis5 2 2" xfId="73"/>
    <cellStyle name="40% - Énfasis5 2 3" xfId="74"/>
    <cellStyle name="40% - Énfasis5 2 4" xfId="75"/>
    <cellStyle name="40% - Énfasis5 2 5" xfId="76"/>
    <cellStyle name="40% - Énfasis5 2 6" xfId="77"/>
    <cellStyle name="40% - Énfasis6 2" xfId="78"/>
    <cellStyle name="40% - Énfasis6 2 2" xfId="79"/>
    <cellStyle name="40% - Énfasis6 2 3" xfId="80"/>
    <cellStyle name="40% - Énfasis6 2 4" xfId="81"/>
    <cellStyle name="40% - Énfasis6 2 5" xfId="82"/>
    <cellStyle name="40% - Énfasis6 2 6" xfId="83"/>
    <cellStyle name="60% - Énfasis1 2" xfId="84"/>
    <cellStyle name="60% - Énfasis2 2" xfId="85"/>
    <cellStyle name="60% - Énfasis3 2" xfId="86"/>
    <cellStyle name="60% - Énfasis4 2" xfId="87"/>
    <cellStyle name="60% - Énfasis5 2" xfId="88"/>
    <cellStyle name="60% - Énfasis6 2" xfId="89"/>
    <cellStyle name="Buena 2" xfId="90"/>
    <cellStyle name="Cálculo 2" xfId="91"/>
    <cellStyle name="Celda de comprobación 2" xfId="92"/>
    <cellStyle name="Celda vinculada 2" xfId="93"/>
    <cellStyle name="Encabezado 4 2" xfId="94"/>
    <cellStyle name="Énfasis 1" xfId="95"/>
    <cellStyle name="Énfasis 2" xfId="96"/>
    <cellStyle name="Énfasis 3" xfId="97"/>
    <cellStyle name="Énfasis1 - 20%" xfId="98"/>
    <cellStyle name="Énfasis1 - 40%" xfId="99"/>
    <cellStyle name="Énfasis1 - 60%" xfId="100"/>
    <cellStyle name="Énfasis1 2" xfId="101"/>
    <cellStyle name="Énfasis2 - 20%" xfId="102"/>
    <cellStyle name="Énfasis2 - 40%" xfId="103"/>
    <cellStyle name="Énfasis2 - 60%" xfId="104"/>
    <cellStyle name="Énfasis2 2" xfId="105"/>
    <cellStyle name="Énfasis3 - 20%" xfId="106"/>
    <cellStyle name="Énfasis3 - 40%" xfId="107"/>
    <cellStyle name="Énfasis3 - 60%" xfId="108"/>
    <cellStyle name="Énfasis3 2" xfId="109"/>
    <cellStyle name="Énfasis4 - 20%" xfId="110"/>
    <cellStyle name="Énfasis4 - 40%" xfId="111"/>
    <cellStyle name="Énfasis4 - 60%" xfId="112"/>
    <cellStyle name="Énfasis4 2" xfId="113"/>
    <cellStyle name="Énfasis5 - 20%" xfId="114"/>
    <cellStyle name="Énfasis5 - 40%" xfId="115"/>
    <cellStyle name="Énfasis5 - 60%" xfId="116"/>
    <cellStyle name="Énfasis5 2" xfId="117"/>
    <cellStyle name="Énfasis6 - 20%" xfId="118"/>
    <cellStyle name="Énfasis6 - 40%" xfId="119"/>
    <cellStyle name="Énfasis6 - 60%" xfId="120"/>
    <cellStyle name="Énfasis6 2" xfId="121"/>
    <cellStyle name="Entrada 2" xfId="122"/>
    <cellStyle name="Euro" xfId="123"/>
    <cellStyle name="Euro 2" xfId="124"/>
    <cellStyle name="Euro 3" xfId="125"/>
    <cellStyle name="Euro 4" xfId="126"/>
    <cellStyle name="Euro 5" xfId="127"/>
    <cellStyle name="F2" xfId="128"/>
    <cellStyle name="F3" xfId="129"/>
    <cellStyle name="F4" xfId="130"/>
    <cellStyle name="F5" xfId="131"/>
    <cellStyle name="F6" xfId="132"/>
    <cellStyle name="F7" xfId="133"/>
    <cellStyle name="F8" xfId="134"/>
    <cellStyle name="Incorrecto 2" xfId="135"/>
    <cellStyle name="Millares" xfId="7" builtinId="3"/>
    <cellStyle name="Millares [0] 2" xfId="11"/>
    <cellStyle name="Millares [0] 33" xfId="136"/>
    <cellStyle name="Millares 2" xfId="1"/>
    <cellStyle name="Millares 2 4" xfId="8"/>
    <cellStyle name="Millares 3" xfId="2"/>
    <cellStyle name="Moneda [0] 3" xfId="137"/>
    <cellStyle name="Moneda 2" xfId="3"/>
    <cellStyle name="Neutral 2" xfId="138"/>
    <cellStyle name="Normal" xfId="0" builtinId="0"/>
    <cellStyle name="Normal 10" xfId="139"/>
    <cellStyle name="Normal 11" xfId="140"/>
    <cellStyle name="Normal 14" xfId="141"/>
    <cellStyle name="Normal 2" xfId="4"/>
    <cellStyle name="Normal 2 2" xfId="142"/>
    <cellStyle name="Normal 2 2 10" xfId="143"/>
    <cellStyle name="Normal 2 2 2" xfId="144"/>
    <cellStyle name="Normal 2 2 2 2" xfId="145"/>
    <cellStyle name="Normal 2 2 2 2 2" xfId="146"/>
    <cellStyle name="Normal 2 2 2 2 2 2" xfId="147"/>
    <cellStyle name="Normal 2 2 2 2 2 2 2" xfId="148"/>
    <cellStyle name="Normal 2 2 2 2 2 2 2 2" xfId="149"/>
    <cellStyle name="Normal 2 2 2 2 2 2 2 3" xfId="150"/>
    <cellStyle name="Normal 2 2 2 2 2 2 2 4" xfId="151"/>
    <cellStyle name="Normal 2 2 2 2 2 2 3" xfId="152"/>
    <cellStyle name="Normal 2 2 2 2 2 2 4" xfId="153"/>
    <cellStyle name="Normal 2 2 2 2 2 3" xfId="154"/>
    <cellStyle name="Normal 2 2 2 2 2 4" xfId="155"/>
    <cellStyle name="Normal 2 2 2 2 2 5" xfId="156"/>
    <cellStyle name="Normal 2 2 2 2 3" xfId="157"/>
    <cellStyle name="Normal 2 2 2 2 4" xfId="158"/>
    <cellStyle name="Normal 2 2 2 2 5" xfId="159"/>
    <cellStyle name="Normal 2 2 2 3" xfId="160"/>
    <cellStyle name="Normal 2 2 2 4" xfId="161"/>
    <cellStyle name="Normal 2 2 2 5" xfId="162"/>
    <cellStyle name="Normal 2 2 2 6" xfId="163"/>
    <cellStyle name="Normal 2 2 2 7" xfId="164"/>
    <cellStyle name="Normal 2 2 3" xfId="165"/>
    <cellStyle name="Normal 2 2 4" xfId="166"/>
    <cellStyle name="Normal 2 2 5" xfId="167"/>
    <cellStyle name="Normal 2 2 6" xfId="168"/>
    <cellStyle name="Normal 2 2 7" xfId="169"/>
    <cellStyle name="Normal 2 2 8" xfId="170"/>
    <cellStyle name="Normal 2 2 9" xfId="171"/>
    <cellStyle name="Normal 2 3" xfId="172"/>
    <cellStyle name="Normal 2 3 2" xfId="173"/>
    <cellStyle name="Normal 2 3 3" xfId="174"/>
    <cellStyle name="Normal 2 3 4" xfId="175"/>
    <cellStyle name="Normal 2 3 5" xfId="176"/>
    <cellStyle name="Normal 2 3 6" xfId="177"/>
    <cellStyle name="Normal 2 4" xfId="178"/>
    <cellStyle name="Normal 2 5" xfId="179"/>
    <cellStyle name="Normal 2 5 2" xfId="180"/>
    <cellStyle name="Normal 2 5 3" xfId="181"/>
    <cellStyle name="Normal 2 5 4" xfId="182"/>
    <cellStyle name="Normal 2 5 5" xfId="183"/>
    <cellStyle name="Normal 2 6" xfId="184"/>
    <cellStyle name="Normal 2 7" xfId="185"/>
    <cellStyle name="Normal 2 8" xfId="186"/>
    <cellStyle name="Normal 2 8 2" xfId="187"/>
    <cellStyle name="Normal 2 9" xfId="188"/>
    <cellStyle name="Normal 2_FUT INGRESOS 2010 Y FLS Y TESORERIA FLS AGOSTO 26" xfId="189"/>
    <cellStyle name="Normal 3" xfId="5"/>
    <cellStyle name="Normal 3 2" xfId="190"/>
    <cellStyle name="Normal 4" xfId="9"/>
    <cellStyle name="Normal 4 2" xfId="10"/>
    <cellStyle name="Normal 5" xfId="6"/>
    <cellStyle name="Normal 6" xfId="191"/>
    <cellStyle name="Normal 6 2" xfId="192"/>
    <cellStyle name="Normal 6 3" xfId="193"/>
    <cellStyle name="Normal 6 4" xfId="194"/>
    <cellStyle name="Normal 6 5" xfId="195"/>
    <cellStyle name="Normal 7" xfId="196"/>
    <cellStyle name="Normal 8" xfId="197"/>
    <cellStyle name="Normal 9" xfId="198"/>
    <cellStyle name="Notas 2" xfId="199"/>
    <cellStyle name="Notas 3" xfId="200"/>
    <cellStyle name="Notas 4" xfId="201"/>
    <cellStyle name="Porcentaje 2 2" xfId="202"/>
    <cellStyle name="Salida 2" xfId="203"/>
    <cellStyle name="TableStyleLight1" xfId="204"/>
    <cellStyle name="Texto de advertencia 2" xfId="205"/>
    <cellStyle name="Texto explicativo 2" xfId="206"/>
    <cellStyle name="Título 1 2" xfId="207"/>
    <cellStyle name="Título 2 2" xfId="208"/>
    <cellStyle name="Título 3 2" xfId="209"/>
    <cellStyle name="Título 4" xfId="210"/>
    <cellStyle name="Título de hoja" xfId="211"/>
    <cellStyle name="Total 2" xfId="212"/>
  </cellStyles>
  <dxfs count="3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FF7F7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FF7F7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FF7F7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EFF7F7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B0F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B0F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00B0F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 tint="-0.499984740745262"/>
      </font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72" formatCode="#.##0"/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2" formatCode="#.##0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2" formatCode="#.##0"/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3"/>
      </font>
      <fill>
        <patternFill>
          <bgColor theme="8" tint="0.79998168889431442"/>
        </patternFill>
      </fill>
    </dxf>
    <dxf>
      <font>
        <b/>
        <i val="0"/>
        <color theme="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8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0" defaultTableStyle="TableStyleMedium9" defaultPivotStyle="PivotStyleLight16"/>
  <colors>
    <mruColors>
      <color rgb="FFCCECFF"/>
      <color rgb="FFE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1</xdr:row>
          <xdr:rowOff>57150</xdr:rowOff>
        </xdr:from>
        <xdr:to>
          <xdr:col>12</xdr:col>
          <xdr:colOff>1162050</xdr:colOff>
          <xdr:row>1</xdr:row>
          <xdr:rowOff>285750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0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Mostrar Columnas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sony/GOBERNACION%202018/REPORTE%20IV%20TRIM%202018/DEFINITIVO%20CARGADOS/PLANTILLA%20INGRESOS%20CGR%20Y%20FUT%20%20IV%20TRIM%202018%20validacion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PORTE II TRIM"/>
      <sheetName val="EJECUCION"/>
      <sheetName val="ADMON CENTRAL"/>
      <sheetName val="DTSC"/>
      <sheetName val="CONTRALORIA"/>
      <sheetName val="PLANO_FUT"/>
      <sheetName val="PLANOPROG_CGR"/>
      <sheetName val="PLANOEJEC_CGR"/>
      <sheetName val="FUT_Ingresos"/>
      <sheetName val="CGR_Clasificador"/>
      <sheetName val="CGR_Recursos"/>
      <sheetName val="CGR_OEI"/>
      <sheetName val="CGR_Destinacion"/>
      <sheetName val="CGR_Terceros"/>
      <sheetName val="CGR_Situacion_Fondos"/>
      <sheetName val="PLANTILLA INGRESOS CGR Y FUT  I"/>
    </sheetNames>
    <definedNames>
      <definedName name="Macro1"/>
    </definedNames>
    <sheetDataSet>
      <sheetData sheetId="0"/>
      <sheetData sheetId="1"/>
      <sheetData sheetId="2"/>
      <sheetData sheetId="3">
        <row r="4">
          <cell r="V4">
            <v>86673519813</v>
          </cell>
          <cell r="Y4">
            <v>20488411690</v>
          </cell>
          <cell r="Z4">
            <v>2376010045</v>
          </cell>
          <cell r="AA4">
            <v>106585921458</v>
          </cell>
          <cell r="AB4">
            <v>105354446316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ables/table1.xml><?xml version="1.0" encoding="utf-8"?>
<table xmlns="http://schemas.openxmlformats.org/spreadsheetml/2006/main" id="13" name="EJEC_INGRESOS" displayName="EJEC_INGRESOS" ref="A3:N650" totalsRowShown="0" headerRowDxfId="308" dataDxfId="306" headerRowBorderDxfId="307" tableBorderDxfId="305" totalsRowBorderDxfId="304" headerRowCellStyle="Normal 4">
  <sortState ref="A4:Y940">
    <sortCondition ref="B4:B940"/>
  </sortState>
  <tableColumns count="14">
    <tableColumn id="1" name="Código FUT" dataDxfId="303" dataCellStyle="Normal 4 2"/>
    <tableColumn id="2" name="FONDO" dataDxfId="302" dataCellStyle="Normal 4 2"/>
    <tableColumn id="13" name="CEN GEST" dataDxfId="301" dataCellStyle="Normal 4 2"/>
    <tableColumn id="12" name="POS PRE" dataDxfId="300" dataCellStyle="Normal 4 2"/>
    <tableColumn id="11" name="AREA FUNC" dataDxfId="299" dataCellStyle="Normal 4 2"/>
    <tableColumn id="10" name="PROYECTO" dataDxfId="298" dataCellStyle="Normal 4 2"/>
    <tableColumn id="9" name="RUBRO" dataDxfId="297" dataCellStyle="Normal 4 2"/>
    <tableColumn id="8" name="PPTO INICIAL" dataDxfId="296" dataCellStyle="Normal 4 2"/>
    <tableColumn id="25" name="CREDITOS" dataDxfId="295" dataCellStyle="Normal 4 2"/>
    <tableColumn id="24" name="C CREDITOS" dataDxfId="294" dataCellStyle="Normal 4 2"/>
    <tableColumn id="19" name="ADICIONES" dataDxfId="293" dataCellStyle="Normal 4 2"/>
    <tableColumn id="18" name="REDUCCIONES" dataDxfId="292" dataCellStyle="Normal 4 2"/>
    <tableColumn id="17" name="PPTO DEFINITIVO" dataDxfId="291" dataCellStyle="Normal 4 2"/>
    <tableColumn id="16" name="RECAUDOS" dataDxfId="290" dataCellStyle="Normal 4 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1" name="EJEC_FUNC" displayName="EJEC_FUNC" ref="A3:L290" totalsRowShown="0" headerRowDxfId="287" dataDxfId="285" headerRowBorderDxfId="286" tableBorderDxfId="284" totalsRowBorderDxfId="283" headerRowCellStyle="Normal 4 2" dataCellStyle="Normal 10">
  <autoFilter ref="A3:L290"/>
  <tableColumns count="12">
    <tableColumn id="4" name="Código FUT" dataDxfId="282" dataCellStyle="Normal 10"/>
    <tableColumn id="6" name="FONDO" dataDxfId="281" dataCellStyle="Normal 10"/>
    <tableColumn id="7" name="CEN GEST" dataDxfId="280" dataCellStyle="Normal 10"/>
    <tableColumn id="8" name="POS PRE" dataDxfId="279" dataCellStyle="Normal 10"/>
    <tableColumn id="9" name="AREA FUNC" dataDxfId="278" dataCellStyle="Normal 10"/>
    <tableColumn id="10" name="PROYECTO" dataDxfId="277" dataCellStyle="Normal 10"/>
    <tableColumn id="12" name="RUBRO" dataDxfId="276" dataCellStyle="Normal 10"/>
    <tableColumn id="13" name="PPTO INICIAL" dataDxfId="275" dataCellStyle="Normal 10"/>
    <tableColumn id="14" name="PPTO DEFINITIVO" dataDxfId="274" dataCellStyle="Normal 10"/>
    <tableColumn id="15" name="COMPROMISOS" dataDxfId="273" dataCellStyle="Normal 10"/>
    <tableColumn id="16" name="OBLIGACIONES" dataDxfId="272" dataCellStyle="Normal 10"/>
    <tableColumn id="17" name="PAGOS" dataDxfId="271" dataCellStyle="Normal 1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EJEC_INV" displayName="EJEC_INV" ref="A3:L710" totalsRowShown="0" headerRowDxfId="268" dataDxfId="266" headerRowBorderDxfId="267" tableBorderDxfId="265" totalsRowBorderDxfId="264" headerRowCellStyle="Normal 4 2" dataCellStyle="Normal 10">
  <autoFilter ref="A3:L710"/>
  <sortState ref="A9:T1103">
    <sortCondition ref="A8:A1103"/>
  </sortState>
  <tableColumns count="12">
    <tableColumn id="3" name="Código FUT" dataDxfId="263" dataCellStyle="Normal 10"/>
    <tableColumn id="6" name="FONDO" dataDxfId="262" dataCellStyle="Normal 10"/>
    <tableColumn id="7" name="CEN GEST" dataDxfId="261" dataCellStyle="Normal 10"/>
    <tableColumn id="8" name="POS PRE" dataDxfId="260" dataCellStyle="Normal 10"/>
    <tableColumn id="9" name="AREA FUNC" dataDxfId="259" dataCellStyle="Normal 10"/>
    <tableColumn id="10" name="PROYECTO" dataDxfId="258" dataCellStyle="Normal 10"/>
    <tableColumn id="12" name="RUBRO" dataDxfId="257" dataCellStyle="Normal 10"/>
    <tableColumn id="13" name="PPTO INICIAL" dataDxfId="256" dataCellStyle="Normal 10"/>
    <tableColumn id="14" name="PPTO DEFINITIVO" dataDxfId="255" dataCellStyle="Normal 10"/>
    <tableColumn id="15" name="COMPROMISOS" dataDxfId="254" dataCellStyle="Normal 10"/>
    <tableColumn id="16" name="OBLIGACIONES" dataDxfId="253" dataCellStyle="Normal 10"/>
    <tableColumn id="17" name="PAGOS" dataDxfId="252" dataCellStyle="Normal 1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EJEC_DEUDA" displayName="EJEC_DEUDA" ref="A5:L15" totalsRowShown="0" headerRowDxfId="249" dataDxfId="247" headerRowBorderDxfId="248" tableBorderDxfId="246" totalsRowBorderDxfId="245" headerRowCellStyle="Normal 4 2" dataCellStyle="Normal 10">
  <sortState ref="A8:T41">
    <sortCondition ref="A8:A41"/>
  </sortState>
  <tableColumns count="12">
    <tableColumn id="3" name="Código FUT" dataDxfId="244" dataCellStyle="Normal 10"/>
    <tableColumn id="6" name="FONDO" dataDxfId="243" dataCellStyle="Normal 10"/>
    <tableColumn id="7" name="CEN GEST" dataDxfId="242" dataCellStyle="Normal 10"/>
    <tableColumn id="8" name="POS PRE" dataDxfId="241" dataCellStyle="Normal 10"/>
    <tableColumn id="9" name="AREA FUNC" dataDxfId="240" dataCellStyle="Normal 10"/>
    <tableColumn id="10" name="PROYECTO" dataDxfId="239" dataCellStyle="Normal 10"/>
    <tableColumn id="12" name="RUBRO" dataDxfId="238" dataCellStyle="Normal 10"/>
    <tableColumn id="13" name="PPTO INICIAL" dataDxfId="237" dataCellStyle="Normal 10"/>
    <tableColumn id="14" name="PPTO DEFINITIVO" dataDxfId="236" dataCellStyle="Normal 10"/>
    <tableColumn id="15" name="COMPROMISOS" dataDxfId="235" dataCellStyle="Normal 10"/>
    <tableColumn id="16" name="OBLIGACIONES" dataDxfId="234" dataCellStyle="Normal 10"/>
    <tableColumn id="17" name="PAGOS" dataDxfId="233" dataCellStyle="Normal 1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5" name="CODIGOS2018" displayName="CODIGOS2018" ref="A3:BD423" totalsRowShown="0" dataDxfId="57" tableBorderDxfId="56">
  <autoFilter ref="A3:BD423"/>
  <tableColumns count="56">
    <tableColumn id="1" name="LINEA" dataDxfId="55" dataCellStyle="Normal 3">
      <calculatedColumnFormula>+CONCATENATE(TRIM(CODIGOS2018[[#This Row],[FONDO]])," ",CODIGOS2018[[#This Row],[CEN GEST]]," ",MID(CODIGOS2018[[#This Row],[POS PRE]],1,1),MID(CODIGOS2018[[#This Row],[POS PRE]],3,25)," ",CODIGOS2018[[#This Row],[AREA FUNC]]," ",CODIGOS2018[[#This Row],[PROYECTO]])</calculatedColumnFormula>
    </tableColumn>
    <tableColumn id="2" name="FONDO" dataDxfId="54"/>
    <tableColumn id="3" name="CEN GEST" dataDxfId="53"/>
    <tableColumn id="4" name="POS PRE" dataDxfId="52"/>
    <tableColumn id="5" name="AREA FUNC" dataDxfId="51"/>
    <tableColumn id="6" name="PROYECTO" dataDxfId="50"/>
    <tableColumn id="7" name="RUBRO" dataDxfId="49"/>
    <tableColumn id="8" name="PPTO INICIAL" dataDxfId="48"/>
    <tableColumn id="9" name="CREDITOS" dataDxfId="47"/>
    <tableColumn id="10" name="C CREDITOS" dataDxfId="46"/>
    <tableColumn id="11" name="ADICIONES" dataDxfId="45"/>
    <tableColumn id="12" name="REDUCCIONES" dataDxfId="44"/>
    <tableColumn id="13" name="PPTO DEFINITIVO" dataDxfId="43"/>
    <tableColumn id="14" name="RECAUDOS" dataDxfId="42"/>
    <tableColumn id="15" name="AJUSTE" dataDxfId="41">
      <calculatedColumnFormula>+CODIGOS2018[[#This Row],[RECAUDOS]]*-1</calculatedColumnFormula>
    </tableColumn>
    <tableColumn id="16" name="RECAUDO REAL" dataDxfId="40">
      <calculatedColumnFormula>CODIGOS2018[[#This Row],[RECAUDOS]]+CODIGOS2018[[#This Row],[AJUSTE]]</calculatedColumnFormula>
    </tableColumn>
    <tableColumn id="17" name="MARCA SALUD Y CONTRALORIA" dataDxfId="39">
      <calculatedColumnFormula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calculatedColumnFormula>
    </tableColumn>
    <tableColumn id="18" name="PPTO DEF SALUD" dataDxfId="38">
      <calculatedColumnFormula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calculatedColumnFormula>
    </tableColumn>
    <tableColumn id="19" name="OTRAS MARCAS" dataDxfId="37"/>
    <tableColumn id="20" name="AUX" dataDxfId="36"/>
    <tableColumn id="21" name="Código CGR" dataDxfId="35"/>
    <tableColumn id="22" name="CGR Concepto" dataDxfId="34">
      <calculatedColumnFormula>IF(Q4="SALUD","SALUD",IF(CODIGOS2018[[#This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calculatedColumnFormula>
    </tableColumn>
    <tableColumn id="23" name="Subcontrol CGR1" dataDxfId="33">
      <calculatedColumnFormula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calculatedColumnFormula>
    </tableColumn>
    <tableColumn id="24" name="Subcontrol CGR2" dataDxfId="32">
      <calculatedColumnFormula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calculatedColumnFormula>
    </tableColumn>
    <tableColumn id="25" name="Subcontrol CGR3" dataDxfId="31">
      <calculatedColumnFormula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calculatedColumnFormula>
    </tableColumn>
    <tableColumn id="26" name="CGR Recursos" dataDxfId="30"/>
    <tableColumn id="27" name="Nombre Recursos" dataDxfId="29">
      <calculatedColumnFormula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calculatedColumnFormula>
    </tableColumn>
    <tableColumn id="28" name="CGR OEI" dataDxfId="28"/>
    <tableColumn id="29" name="Nombre OEI" dataDxfId="27">
      <calculatedColumnFormula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calculatedColumnFormula>
    </tableColumn>
    <tableColumn id="30" name="CGR Dest" dataDxfId="26"/>
    <tableColumn id="31" name="Nombre Destinación" dataDxfId="25">
      <calculatedColumnFormula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calculatedColumnFormula>
    </tableColumn>
    <tableColumn id="32" name="SIT FONDOS" dataDxfId="24"/>
    <tableColumn id="33" name="CGR Tercero" dataDxfId="23"/>
    <tableColumn id="34" name="Nombre Tercero" dataDxfId="22">
      <calculatedColumnFormula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calculatedColumnFormula>
    </tableColumn>
    <tableColumn id="35" name="Código FUT" dataDxfId="21"/>
    <tableColumn id="36" name="Nombre FUT" dataDxfId="20">
      <calculatedColumnFormula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calculatedColumnFormula>
    </tableColumn>
    <tableColumn id="37" name="Subcontrol FUT1" dataDxfId="19">
      <calculatedColumnFormula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calculatedColumnFormula>
    </tableColumn>
    <tableColumn id="38" name="Subcontrol FUT2" dataDxfId="18">
      <calculatedColumnFormula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calculatedColumnFormula>
    </tableColumn>
    <tableColumn id="39" name="Subcontrol FUT3" dataDxfId="17">
      <calculatedColumnFormula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calculatedColumnFormula>
    </tableColumn>
    <tableColumn id="40" name="Subcontrol FUT4" dataDxfId="16">
      <calculatedColumnFormula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calculatedColumnFormula>
    </tableColumn>
    <tableColumn id="41" name="ESTADO _x000a_CODIFICACION" dataDxfId="15" dataCellStyle="Millares">
      <calculatedColumnFormula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calculatedColumnFormula>
    </tableColumn>
    <tableColumn id="42" name="Valida PLANO FUT" dataDxfId="14">
      <calculatedColumnFormula>IF(AND(CODIGOS2018[[#This Row],[MARCA SALUD Y CONTRALORIA]]&lt;&gt;"SALUD",CODIGOS2018[[#This Row],[MARCA SALUD Y CONTRALORIA]]&lt;&gt;"CONTRALORIA",COUNTIF([1]!PLANOFUT[CODIGO],CODIGOS2018[[#This Row],[Código FUT]])=0),"INCLUIR","OK")</calculatedColumnFormula>
    </tableColumn>
    <tableColumn id="43" name="Aux PROG CGR" dataDxfId="13">
      <calculatedColumnFormula>CONCATENATE(CODIGOS2018[[#This Row],[Código CGR]]," ",CODIGOS2018[[#This Row],[CGR OEI]]," ",CODIGOS2018[[#This Row],[CGR Dest]]," ",CODIGOS2018[[#This Row],[SIT FONDOS]])</calculatedColumnFormula>
    </tableColumn>
    <tableColumn id="44" name="Valida PROG CGR" dataDxfId="12">
      <calculatedColumnFormula>IF(AND(CODIGOS2018[[#This Row],[MARCA SALUD Y CONTRALORIA]]&lt;&gt;"SALUD",COUNTIF([1]!PLANOPROG[AUX LINEA],CODIGOS2018[[#This Row],[Aux PROG CGR]])=0),"INCLUIR","OK")</calculatedColumnFormula>
    </tableColumn>
    <tableColumn id="45" name="Aux EJEC CGR" dataDxfId="11">
      <calculatedColumnFormula>CONCATENATE(CODIGOS2018[[#This Row],[Código CGR]]," ",CODIGOS2018[[#This Row],[CGR OEI]]," ",CODIGOS2018[[#This Row],[CGR Dest]]," ",CODIGOS2018[[#This Row],[SIT FONDOS]]," ",CODIGOS2018[[#This Row],[CGR Tercero]])</calculatedColumnFormula>
    </tableColumn>
    <tableColumn id="46" name="Valida EJEC CGR" dataDxfId="10">
      <calculatedColumnFormula>IF(AND(CODIGOS2018[[#This Row],[MARCA SALUD Y CONTRALORIA]]&lt;&gt;"SALUD",COUNTIF([1]!PLANOEJEC[AUX LINEA],CODIGOS2018[[#This Row],[Aux EJEC CGR]])=0),"INCLUIR","OK")</calculatedColumnFormula>
    </tableColumn>
    <tableColumn id="54" name="Valida EJECUCION" dataDxfId="9">
      <calculatedColumnFormula>IF(AND(CODIGOS2018[[#This Row],[MARCA SALUD Y CONTRALORIA]]&lt;&gt;"SALUD",CODIGOS2018[[#This Row],[MARCA SALUD Y CONTRALORIA]]&lt;&gt;"CONTRALORIA",COUNTIF([1]!EJEC_INGRESOS[AUX],CODIGOS2018[[#This Row],[LINEA]])=0),"INCLUIR","OK")</calculatedColumnFormula>
    </tableColumn>
    <tableColumn id="47" name="CODIGO AUTOMATICO CGR" dataDxfId="8">
      <calculatedColumnFormula>CONCATENATE(MID(D4,1,1),".",MID(D4,3,1),".",MID(D4,4,2),".",MID(D4,6,2),".",MID(D4,8,2),".",MID(D4,10,2),".",MID(D4,12,2),".",MID(D4,14,2))</calculatedColumnFormula>
    </tableColumn>
    <tableColumn id="48" name="LARGO POS PRE" dataDxfId="7">
      <calculatedColumnFormula>+LEN(CODIGOS2018[[#This Row],[POS PRE]])</calculatedColumnFormula>
    </tableColumn>
    <tableColumn id="49" name="Valida CODIGO AUTOMATICO CGR" dataDxfId="6">
      <calculatedColumnFormula>+EXACT(CODIGOS2018[[#This Row],[CODIGO AUTOMATICO CGR]],CODIGOS2018[[#This Row],[Código CGR]])</calculatedColumnFormula>
    </tableColumn>
    <tableColumn id="50" name="CODIFICACION MARCO FISCAL" dataDxfId="5"/>
    <tableColumn id="51" name="Valida _x000a_CAMBIOS VS MF" dataDxfId="4">
      <calculatedColumnFormula>EXACT(CODIGOS2018[[#This Row],[Código FUT]],CODIGOS2018[[#This Row],[CODIFICACION MARCO FISCAL]])</calculatedColumnFormula>
    </tableColumn>
    <tableColumn id="52" name="REPORTE II TRIM" dataDxfId="3"/>
    <tableColumn id="53" name="Valida _x000a_CAMBIOS VS II TRIM" dataDxfId="2">
      <calculatedColumnFormula>EXACT(CODIGOS2018[[#This Row],[Código FUT]],CODIGOS2018[[#This Row],[REPORTE II TRIM]])</calculatedColumnFormula>
    </tableColumn>
    <tableColumn id="55" name="FUT DECRETO LIQ 2019" dataDxfId="1"/>
    <tableColumn id="56" name="VALIDACION CAMBIOS" dataDxfId="0">
      <calculatedColumnFormula>EXACT(CODIGOS2018[[#This Row],[Código FUT]],CODIGOS2018[[#This Row],[FUT DECRETO LIQ 2019]])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table" Target="../tables/table5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F00"/>
  </sheetPr>
  <dimension ref="A1:N650"/>
  <sheetViews>
    <sheetView showGridLines="0" tabSelected="1" view="pageLayout" topLeftCell="A72" zoomScale="70" zoomScaleNormal="90" zoomScalePageLayoutView="70" workbookViewId="0">
      <selection activeCell="Q55" sqref="Q55"/>
    </sheetView>
  </sheetViews>
  <sheetFormatPr baseColWidth="10" defaultColWidth="11.42578125" defaultRowHeight="15" outlineLevelCol="1" x14ac:dyDescent="0.25"/>
  <cols>
    <col min="1" max="1" width="17.5703125" style="86" customWidth="1"/>
    <col min="2" max="2" width="12" style="2" customWidth="1" outlineLevel="1"/>
    <col min="3" max="3" width="7.7109375" style="2" customWidth="1" outlineLevel="1"/>
    <col min="4" max="4" width="17.140625" style="86" customWidth="1" outlineLevel="1"/>
    <col min="5" max="5" width="10.28515625" style="92" customWidth="1" outlineLevel="1"/>
    <col min="6" max="6" width="11.140625" style="92" customWidth="1" outlineLevel="1"/>
    <col min="7" max="7" width="56.7109375" style="197" customWidth="1"/>
    <col min="8" max="12" width="16.7109375" style="85" customWidth="1"/>
    <col min="13" max="13" width="16.7109375" style="86" customWidth="1"/>
    <col min="14" max="14" width="16.7109375" style="87" customWidth="1"/>
    <col min="15" max="16384" width="11.42578125" style="85"/>
  </cols>
  <sheetData>
    <row r="1" spans="1:14" x14ac:dyDescent="0.25">
      <c r="G1" s="266" t="s">
        <v>911</v>
      </c>
      <c r="H1" s="266"/>
      <c r="I1" s="266"/>
    </row>
    <row r="2" spans="1:14" ht="12.75" x14ac:dyDescent="0.2">
      <c r="B2" s="92"/>
      <c r="C2" s="92"/>
      <c r="G2" s="266" t="s">
        <v>1289</v>
      </c>
      <c r="H2" s="266"/>
      <c r="I2" s="266"/>
      <c r="J2" s="87"/>
      <c r="K2" s="87"/>
      <c r="L2" s="87"/>
      <c r="M2" s="87"/>
    </row>
    <row r="3" spans="1:14" s="91" customFormat="1" ht="16.5" customHeight="1" x14ac:dyDescent="0.25">
      <c r="A3" s="202" t="s">
        <v>576</v>
      </c>
      <c r="B3" s="203" t="s">
        <v>0</v>
      </c>
      <c r="C3" s="203" t="s">
        <v>1</v>
      </c>
      <c r="D3" s="231" t="s">
        <v>2</v>
      </c>
      <c r="E3" s="203" t="s">
        <v>586</v>
      </c>
      <c r="F3" s="203" t="s">
        <v>3</v>
      </c>
      <c r="G3" s="204" t="s">
        <v>973</v>
      </c>
      <c r="H3" s="205" t="s">
        <v>585</v>
      </c>
      <c r="I3" s="205" t="s">
        <v>584</v>
      </c>
      <c r="J3" s="205" t="s">
        <v>583</v>
      </c>
      <c r="K3" s="205" t="s">
        <v>582</v>
      </c>
      <c r="L3" s="205" t="s">
        <v>581</v>
      </c>
      <c r="M3" s="205" t="s">
        <v>947</v>
      </c>
      <c r="N3" s="206" t="s">
        <v>948</v>
      </c>
    </row>
    <row r="4" spans="1:14" ht="12.75" x14ac:dyDescent="0.2">
      <c r="A4" s="207" t="s">
        <v>910</v>
      </c>
      <c r="B4" s="208" t="s">
        <v>552</v>
      </c>
      <c r="C4" s="208" t="s">
        <v>552</v>
      </c>
      <c r="D4" s="232" t="s">
        <v>552</v>
      </c>
      <c r="E4" s="208" t="s">
        <v>552</v>
      </c>
      <c r="F4" s="208" t="s">
        <v>552</v>
      </c>
      <c r="G4" s="198" t="s">
        <v>909</v>
      </c>
      <c r="H4" s="209">
        <v>702341804228</v>
      </c>
      <c r="I4" s="209">
        <v>8682229937</v>
      </c>
      <c r="J4" s="209">
        <v>8682229937</v>
      </c>
      <c r="K4" s="209">
        <v>70552503581.440002</v>
      </c>
      <c r="L4" s="209">
        <v>1106791750</v>
      </c>
      <c r="M4" s="209">
        <v>771787516059.43994</v>
      </c>
      <c r="N4" s="210">
        <v>420601103225</v>
      </c>
    </row>
    <row r="5" spans="1:14" ht="12.75" x14ac:dyDescent="0.2">
      <c r="A5" s="207" t="s">
        <v>908</v>
      </c>
      <c r="B5" s="208" t="s">
        <v>552</v>
      </c>
      <c r="C5" s="208" t="s">
        <v>552</v>
      </c>
      <c r="D5" s="232" t="s">
        <v>552</v>
      </c>
      <c r="E5" s="208" t="s">
        <v>552</v>
      </c>
      <c r="F5" s="208" t="s">
        <v>552</v>
      </c>
      <c r="G5" s="198" t="s">
        <v>907</v>
      </c>
      <c r="H5" s="209">
        <v>525287566112</v>
      </c>
      <c r="I5" s="209">
        <v>8682229937</v>
      </c>
      <c r="J5" s="209">
        <v>8682229937</v>
      </c>
      <c r="K5" s="209">
        <v>11662995051</v>
      </c>
      <c r="L5" s="209">
        <v>0</v>
      </c>
      <c r="M5" s="209">
        <v>536950561163</v>
      </c>
      <c r="N5" s="210">
        <v>266290784275</v>
      </c>
    </row>
    <row r="6" spans="1:14" ht="12.75" x14ac:dyDescent="0.2">
      <c r="A6" s="207" t="s">
        <v>906</v>
      </c>
      <c r="B6" s="208" t="s">
        <v>552</v>
      </c>
      <c r="C6" s="208" t="s">
        <v>552</v>
      </c>
      <c r="D6" s="232" t="s">
        <v>552</v>
      </c>
      <c r="E6" s="208" t="s">
        <v>552</v>
      </c>
      <c r="F6" s="208" t="s">
        <v>552</v>
      </c>
      <c r="G6" s="198" t="s">
        <v>121</v>
      </c>
      <c r="H6" s="209">
        <v>194918179570</v>
      </c>
      <c r="I6" s="209">
        <v>8643643562</v>
      </c>
      <c r="J6" s="209">
        <v>8643643562</v>
      </c>
      <c r="K6" s="209">
        <v>1373366474</v>
      </c>
      <c r="L6" s="209">
        <v>0</v>
      </c>
      <c r="M6" s="209">
        <v>196291546044</v>
      </c>
      <c r="N6" s="210">
        <v>102704646188</v>
      </c>
    </row>
    <row r="7" spans="1:14" ht="27" customHeight="1" x14ac:dyDescent="0.2">
      <c r="A7" s="211" t="s">
        <v>274</v>
      </c>
      <c r="B7" s="212" t="s">
        <v>552</v>
      </c>
      <c r="C7" s="212" t="s">
        <v>552</v>
      </c>
      <c r="D7" s="225" t="s">
        <v>552</v>
      </c>
      <c r="E7" s="212" t="s">
        <v>552</v>
      </c>
      <c r="F7" s="212" t="s">
        <v>552</v>
      </c>
      <c r="G7" s="225" t="s">
        <v>1090</v>
      </c>
      <c r="H7" s="213">
        <v>1664969896</v>
      </c>
      <c r="I7" s="213">
        <v>0</v>
      </c>
      <c r="J7" s="213">
        <v>0</v>
      </c>
      <c r="K7" s="213">
        <v>0</v>
      </c>
      <c r="L7" s="213">
        <v>0</v>
      </c>
      <c r="M7" s="213">
        <v>1664969896</v>
      </c>
      <c r="N7" s="214">
        <v>430980197</v>
      </c>
    </row>
    <row r="8" spans="1:14" ht="12.75" x14ac:dyDescent="0.2">
      <c r="A8" s="215" t="s">
        <v>274</v>
      </c>
      <c r="B8" s="216" t="s">
        <v>200</v>
      </c>
      <c r="C8" s="216">
        <v>1105</v>
      </c>
      <c r="D8" s="226" t="s">
        <v>74</v>
      </c>
      <c r="E8" s="216">
        <v>11010206</v>
      </c>
      <c r="F8" s="216">
        <v>9999</v>
      </c>
      <c r="G8" s="200" t="s">
        <v>140</v>
      </c>
      <c r="H8" s="213">
        <v>501181759</v>
      </c>
      <c r="I8" s="213">
        <v>0</v>
      </c>
      <c r="J8" s="213">
        <v>0</v>
      </c>
      <c r="K8" s="213">
        <v>0</v>
      </c>
      <c r="L8" s="213">
        <v>0</v>
      </c>
      <c r="M8" s="213">
        <v>501181759</v>
      </c>
      <c r="N8" s="214">
        <v>133702287</v>
      </c>
    </row>
    <row r="9" spans="1:14" ht="12.75" x14ac:dyDescent="0.2">
      <c r="A9" s="211" t="s">
        <v>274</v>
      </c>
      <c r="B9" s="212" t="s">
        <v>200</v>
      </c>
      <c r="C9" s="212">
        <v>1105</v>
      </c>
      <c r="D9" s="225" t="s">
        <v>74</v>
      </c>
      <c r="E9" s="212">
        <v>11010206</v>
      </c>
      <c r="F9" s="212">
        <v>9999</v>
      </c>
      <c r="G9" s="199" t="s">
        <v>140</v>
      </c>
      <c r="H9" s="213">
        <v>1080636237</v>
      </c>
      <c r="I9" s="213">
        <v>0</v>
      </c>
      <c r="J9" s="213">
        <v>0</v>
      </c>
      <c r="K9" s="213">
        <v>0</v>
      </c>
      <c r="L9" s="213">
        <v>0</v>
      </c>
      <c r="M9" s="213">
        <v>1080636237</v>
      </c>
      <c r="N9" s="214">
        <v>284117360</v>
      </c>
    </row>
    <row r="10" spans="1:14" ht="12.75" x14ac:dyDescent="0.2">
      <c r="A10" s="215" t="s">
        <v>274</v>
      </c>
      <c r="B10" s="216" t="s">
        <v>201</v>
      </c>
      <c r="C10" s="216">
        <v>1105</v>
      </c>
      <c r="D10" s="226" t="s">
        <v>75</v>
      </c>
      <c r="E10" s="216">
        <v>11010206</v>
      </c>
      <c r="F10" s="216">
        <v>9999</v>
      </c>
      <c r="G10" s="200" t="s">
        <v>139</v>
      </c>
      <c r="H10" s="213">
        <v>21787975</v>
      </c>
      <c r="I10" s="213">
        <v>0</v>
      </c>
      <c r="J10" s="213">
        <v>0</v>
      </c>
      <c r="K10" s="213">
        <v>0</v>
      </c>
      <c r="L10" s="213">
        <v>0</v>
      </c>
      <c r="M10" s="213">
        <v>21787975</v>
      </c>
      <c r="N10" s="214">
        <v>4211376</v>
      </c>
    </row>
    <row r="11" spans="1:14" ht="12.75" x14ac:dyDescent="0.2">
      <c r="A11" s="211" t="s">
        <v>274</v>
      </c>
      <c r="B11" s="212" t="s">
        <v>201</v>
      </c>
      <c r="C11" s="212">
        <v>1105</v>
      </c>
      <c r="D11" s="225" t="s">
        <v>75</v>
      </c>
      <c r="E11" s="212">
        <v>11010206</v>
      </c>
      <c r="F11" s="212">
        <v>9999</v>
      </c>
      <c r="G11" s="199" t="s">
        <v>139</v>
      </c>
      <c r="H11" s="213">
        <v>61363925</v>
      </c>
      <c r="I11" s="213">
        <v>0</v>
      </c>
      <c r="J11" s="213">
        <v>0</v>
      </c>
      <c r="K11" s="213">
        <v>0</v>
      </c>
      <c r="L11" s="213">
        <v>0</v>
      </c>
      <c r="M11" s="213">
        <v>61363925</v>
      </c>
      <c r="N11" s="214">
        <v>8949174</v>
      </c>
    </row>
    <row r="12" spans="1:14" ht="12.75" x14ac:dyDescent="0.2">
      <c r="A12" s="211" t="s">
        <v>275</v>
      </c>
      <c r="B12" s="212" t="s">
        <v>552</v>
      </c>
      <c r="C12" s="212" t="s">
        <v>552</v>
      </c>
      <c r="D12" s="225" t="s">
        <v>552</v>
      </c>
      <c r="E12" s="212" t="s">
        <v>552</v>
      </c>
      <c r="F12" s="212" t="s">
        <v>552</v>
      </c>
      <c r="G12" s="199" t="s">
        <v>1091</v>
      </c>
      <c r="H12" s="213">
        <v>941472549</v>
      </c>
      <c r="I12" s="213">
        <v>0</v>
      </c>
      <c r="J12" s="213">
        <v>0</v>
      </c>
      <c r="K12" s="213">
        <v>0</v>
      </c>
      <c r="L12" s="213">
        <v>0</v>
      </c>
      <c r="M12" s="213">
        <v>941472549</v>
      </c>
      <c r="N12" s="214">
        <v>530355380</v>
      </c>
    </row>
    <row r="13" spans="1:14" ht="12.75" x14ac:dyDescent="0.2">
      <c r="A13" s="215" t="s">
        <v>275</v>
      </c>
      <c r="B13" s="216" t="s">
        <v>202</v>
      </c>
      <c r="C13" s="216">
        <v>1105</v>
      </c>
      <c r="D13" s="226" t="s">
        <v>76</v>
      </c>
      <c r="E13" s="216">
        <v>11010206</v>
      </c>
      <c r="F13" s="216">
        <v>9999</v>
      </c>
      <c r="G13" s="200" t="s">
        <v>138</v>
      </c>
      <c r="H13" s="213">
        <v>301271216</v>
      </c>
      <c r="I13" s="213">
        <v>0</v>
      </c>
      <c r="J13" s="213">
        <v>0</v>
      </c>
      <c r="K13" s="213">
        <v>0</v>
      </c>
      <c r="L13" s="213">
        <v>0</v>
      </c>
      <c r="M13" s="213">
        <v>301271216</v>
      </c>
      <c r="N13" s="214">
        <v>146441530</v>
      </c>
    </row>
    <row r="14" spans="1:14" ht="12.75" x14ac:dyDescent="0.2">
      <c r="A14" s="215" t="s">
        <v>275</v>
      </c>
      <c r="B14" s="216" t="s">
        <v>202</v>
      </c>
      <c r="C14" s="216">
        <v>1105</v>
      </c>
      <c r="D14" s="226" t="s">
        <v>76</v>
      </c>
      <c r="E14" s="216">
        <v>11010206</v>
      </c>
      <c r="F14" s="216">
        <v>9999</v>
      </c>
      <c r="G14" s="200" t="s">
        <v>138</v>
      </c>
      <c r="H14" s="213">
        <v>640201333</v>
      </c>
      <c r="I14" s="213">
        <v>0</v>
      </c>
      <c r="J14" s="213">
        <v>0</v>
      </c>
      <c r="K14" s="213">
        <v>0</v>
      </c>
      <c r="L14" s="213">
        <v>0</v>
      </c>
      <c r="M14" s="213">
        <v>640201333</v>
      </c>
      <c r="N14" s="214">
        <v>383913850</v>
      </c>
    </row>
    <row r="15" spans="1:14" ht="12.75" x14ac:dyDescent="0.2">
      <c r="A15" s="211" t="s">
        <v>282</v>
      </c>
      <c r="B15" s="212" t="s">
        <v>552</v>
      </c>
      <c r="C15" s="212" t="s">
        <v>552</v>
      </c>
      <c r="D15" s="225" t="s">
        <v>552</v>
      </c>
      <c r="E15" s="212" t="s">
        <v>552</v>
      </c>
      <c r="F15" s="212" t="s">
        <v>552</v>
      </c>
      <c r="G15" s="199" t="s">
        <v>1092</v>
      </c>
      <c r="H15" s="213">
        <v>17020395000</v>
      </c>
      <c r="I15" s="213">
        <v>0</v>
      </c>
      <c r="J15" s="213">
        <v>0</v>
      </c>
      <c r="K15" s="213">
        <v>0</v>
      </c>
      <c r="L15" s="213">
        <v>0</v>
      </c>
      <c r="M15" s="213">
        <v>17020395000</v>
      </c>
      <c r="N15" s="214">
        <v>9137777129</v>
      </c>
    </row>
    <row r="16" spans="1:14" ht="13.9" customHeight="1" x14ac:dyDescent="0.2">
      <c r="A16" s="211" t="s">
        <v>282</v>
      </c>
      <c r="B16" s="212" t="s">
        <v>162</v>
      </c>
      <c r="C16" s="212">
        <v>1105</v>
      </c>
      <c r="D16" s="228" t="s">
        <v>6</v>
      </c>
      <c r="E16" s="217">
        <v>11010102</v>
      </c>
      <c r="F16" s="217">
        <v>9999</v>
      </c>
      <c r="G16" s="201" t="s">
        <v>378</v>
      </c>
      <c r="H16" s="213">
        <v>12132137556</v>
      </c>
      <c r="I16" s="218">
        <v>0</v>
      </c>
      <c r="J16" s="218">
        <v>0</v>
      </c>
      <c r="K16" s="218">
        <v>0</v>
      </c>
      <c r="L16" s="218">
        <v>0</v>
      </c>
      <c r="M16" s="218">
        <v>12132137556</v>
      </c>
      <c r="N16" s="219">
        <v>6511289591</v>
      </c>
    </row>
    <row r="17" spans="1:14" ht="12.75" x14ac:dyDescent="0.2">
      <c r="A17" s="211" t="s">
        <v>282</v>
      </c>
      <c r="B17" s="212" t="s">
        <v>162</v>
      </c>
      <c r="C17" s="212">
        <v>1105</v>
      </c>
      <c r="D17" s="228" t="s">
        <v>6</v>
      </c>
      <c r="E17" s="217">
        <v>11020102</v>
      </c>
      <c r="F17" s="217">
        <v>9999</v>
      </c>
      <c r="G17" s="201" t="s">
        <v>378</v>
      </c>
      <c r="H17" s="213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9">
        <v>192800</v>
      </c>
    </row>
    <row r="18" spans="1:14" ht="12.75" x14ac:dyDescent="0.2">
      <c r="A18" s="211" t="s">
        <v>282</v>
      </c>
      <c r="B18" s="212" t="s">
        <v>163</v>
      </c>
      <c r="C18" s="212">
        <v>1105</v>
      </c>
      <c r="D18" s="228" t="s">
        <v>42</v>
      </c>
      <c r="E18" s="217">
        <v>11010102</v>
      </c>
      <c r="F18" s="217">
        <v>9999</v>
      </c>
      <c r="G18" s="201" t="s">
        <v>405</v>
      </c>
      <c r="H18" s="213">
        <v>3370038210</v>
      </c>
      <c r="I18" s="218">
        <v>0</v>
      </c>
      <c r="J18" s="218">
        <v>0</v>
      </c>
      <c r="K18" s="218">
        <v>0</v>
      </c>
      <c r="L18" s="218">
        <v>0</v>
      </c>
      <c r="M18" s="218">
        <v>3370038210</v>
      </c>
      <c r="N18" s="219">
        <v>1809169446</v>
      </c>
    </row>
    <row r="19" spans="1:14" ht="13.9" customHeight="1" x14ac:dyDescent="0.2">
      <c r="A19" s="215" t="s">
        <v>282</v>
      </c>
      <c r="B19" s="216" t="s">
        <v>163</v>
      </c>
      <c r="C19" s="216">
        <v>1105</v>
      </c>
      <c r="D19" s="226" t="s">
        <v>42</v>
      </c>
      <c r="E19" s="216">
        <v>11020102</v>
      </c>
      <c r="F19" s="216">
        <v>9999</v>
      </c>
      <c r="G19" s="200" t="s">
        <v>405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4">
        <v>48200</v>
      </c>
    </row>
    <row r="20" spans="1:14" ht="13.9" customHeight="1" x14ac:dyDescent="0.2">
      <c r="A20" s="215" t="s">
        <v>282</v>
      </c>
      <c r="B20" s="216" t="s">
        <v>164</v>
      </c>
      <c r="C20" s="216">
        <v>1105</v>
      </c>
      <c r="D20" s="226" t="s">
        <v>43</v>
      </c>
      <c r="E20" s="216">
        <v>11010102</v>
      </c>
      <c r="F20" s="216">
        <v>9999</v>
      </c>
      <c r="G20" s="200" t="s">
        <v>406</v>
      </c>
      <c r="H20" s="213">
        <v>1348015284</v>
      </c>
      <c r="I20" s="213">
        <v>0</v>
      </c>
      <c r="J20" s="213">
        <v>0</v>
      </c>
      <c r="K20" s="213">
        <v>0</v>
      </c>
      <c r="L20" s="213">
        <v>0</v>
      </c>
      <c r="M20" s="213">
        <v>1348015284</v>
      </c>
      <c r="N20" s="214">
        <v>725476522</v>
      </c>
    </row>
    <row r="21" spans="1:14" ht="13.9" customHeight="1" x14ac:dyDescent="0.2">
      <c r="A21" s="211" t="s">
        <v>282</v>
      </c>
      <c r="B21" s="216" t="s">
        <v>239</v>
      </c>
      <c r="C21" s="212">
        <v>1105</v>
      </c>
      <c r="D21" s="225" t="s">
        <v>43</v>
      </c>
      <c r="E21" s="212">
        <v>11010102</v>
      </c>
      <c r="F21" s="212">
        <v>9999</v>
      </c>
      <c r="G21" s="199" t="s">
        <v>406</v>
      </c>
      <c r="H21" s="213">
        <v>170203950</v>
      </c>
      <c r="I21" s="213">
        <v>0</v>
      </c>
      <c r="J21" s="213">
        <v>0</v>
      </c>
      <c r="K21" s="213">
        <v>0</v>
      </c>
      <c r="L21" s="213">
        <v>0</v>
      </c>
      <c r="M21" s="213">
        <v>170203950</v>
      </c>
      <c r="N21" s="214">
        <v>91600570</v>
      </c>
    </row>
    <row r="22" spans="1:14" ht="12.75" x14ac:dyDescent="0.2">
      <c r="A22" s="215" t="s">
        <v>901</v>
      </c>
      <c r="B22" s="216" t="s">
        <v>552</v>
      </c>
      <c r="C22" s="216" t="s">
        <v>552</v>
      </c>
      <c r="D22" s="226" t="s">
        <v>552</v>
      </c>
      <c r="E22" s="216" t="s">
        <v>552</v>
      </c>
      <c r="F22" s="216" t="s">
        <v>552</v>
      </c>
      <c r="G22" s="226" t="s">
        <v>1093</v>
      </c>
      <c r="H22" s="213">
        <v>46722397631</v>
      </c>
      <c r="I22" s="213">
        <v>8643643562</v>
      </c>
      <c r="J22" s="213">
        <v>8643643562</v>
      </c>
      <c r="K22" s="213">
        <v>0</v>
      </c>
      <c r="L22" s="213">
        <v>0</v>
      </c>
      <c r="M22" s="213">
        <v>46722397631</v>
      </c>
      <c r="N22" s="214">
        <v>13610647171</v>
      </c>
    </row>
    <row r="23" spans="1:14" ht="12.75" x14ac:dyDescent="0.2">
      <c r="A23" s="211" t="s">
        <v>900</v>
      </c>
      <c r="B23" s="212" t="s">
        <v>552</v>
      </c>
      <c r="C23" s="212" t="s">
        <v>552</v>
      </c>
      <c r="D23" s="225" t="s">
        <v>552</v>
      </c>
      <c r="E23" s="212" t="s">
        <v>552</v>
      </c>
      <c r="F23" s="212" t="s">
        <v>552</v>
      </c>
      <c r="G23" s="225" t="s">
        <v>1094</v>
      </c>
      <c r="H23" s="213">
        <v>45052978417</v>
      </c>
      <c r="I23" s="213">
        <v>8643643562</v>
      </c>
      <c r="J23" s="213">
        <v>8334801008</v>
      </c>
      <c r="K23" s="213">
        <v>0</v>
      </c>
      <c r="L23" s="213">
        <v>0</v>
      </c>
      <c r="M23" s="213">
        <v>45361820971</v>
      </c>
      <c r="N23" s="214">
        <v>12454926611</v>
      </c>
    </row>
    <row r="24" spans="1:14" ht="12.75" x14ac:dyDescent="0.2">
      <c r="A24" s="211" t="s">
        <v>899</v>
      </c>
      <c r="B24" s="212" t="s">
        <v>552</v>
      </c>
      <c r="C24" s="212" t="s">
        <v>552</v>
      </c>
      <c r="D24" s="225" t="s">
        <v>552</v>
      </c>
      <c r="E24" s="212" t="s">
        <v>552</v>
      </c>
      <c r="F24" s="212" t="s">
        <v>552</v>
      </c>
      <c r="G24" s="225" t="s">
        <v>1095</v>
      </c>
      <c r="H24" s="213">
        <v>27031787050</v>
      </c>
      <c r="I24" s="213">
        <v>8643643562</v>
      </c>
      <c r="J24" s="213">
        <v>0</v>
      </c>
      <c r="K24" s="213">
        <v>0</v>
      </c>
      <c r="L24" s="213">
        <v>0</v>
      </c>
      <c r="M24" s="213">
        <v>35675430612</v>
      </c>
      <c r="N24" s="214">
        <v>9887851826</v>
      </c>
    </row>
    <row r="25" spans="1:14" ht="25.5" x14ac:dyDescent="0.2">
      <c r="A25" s="215" t="s">
        <v>283</v>
      </c>
      <c r="B25" s="216" t="s">
        <v>552</v>
      </c>
      <c r="C25" s="216" t="s">
        <v>552</v>
      </c>
      <c r="D25" s="226" t="s">
        <v>552</v>
      </c>
      <c r="E25" s="216" t="s">
        <v>552</v>
      </c>
      <c r="F25" s="216" t="s">
        <v>552</v>
      </c>
      <c r="G25" s="226" t="s">
        <v>1096</v>
      </c>
      <c r="H25" s="213">
        <v>23756571070</v>
      </c>
      <c r="I25" s="213">
        <v>7324942747</v>
      </c>
      <c r="J25" s="213">
        <v>0</v>
      </c>
      <c r="K25" s="213">
        <v>0</v>
      </c>
      <c r="L25" s="213">
        <v>0</v>
      </c>
      <c r="M25" s="213">
        <v>31081513817</v>
      </c>
      <c r="N25" s="214">
        <v>6205064088</v>
      </c>
    </row>
    <row r="26" spans="1:14" ht="12.75" x14ac:dyDescent="0.2">
      <c r="A26" s="211" t="s">
        <v>283</v>
      </c>
      <c r="B26" s="212" t="s">
        <v>162</v>
      </c>
      <c r="C26" s="212">
        <v>1105</v>
      </c>
      <c r="D26" s="228" t="s">
        <v>7</v>
      </c>
      <c r="E26" s="217">
        <v>11010201</v>
      </c>
      <c r="F26" s="217">
        <v>9999</v>
      </c>
      <c r="G26" s="201" t="s">
        <v>150</v>
      </c>
      <c r="H26" s="213">
        <v>16228113698</v>
      </c>
      <c r="I26" s="218">
        <v>0</v>
      </c>
      <c r="J26" s="218">
        <v>0</v>
      </c>
      <c r="K26" s="218">
        <v>0</v>
      </c>
      <c r="L26" s="218">
        <v>0</v>
      </c>
      <c r="M26" s="218">
        <v>16228113698</v>
      </c>
      <c r="N26" s="219">
        <v>3237565219</v>
      </c>
    </row>
    <row r="27" spans="1:14" ht="12.75" x14ac:dyDescent="0.2">
      <c r="A27" s="215" t="s">
        <v>283</v>
      </c>
      <c r="B27" s="216" t="s">
        <v>238</v>
      </c>
      <c r="C27" s="216">
        <v>1105</v>
      </c>
      <c r="D27" s="226" t="s">
        <v>7</v>
      </c>
      <c r="E27" s="216">
        <v>11010201</v>
      </c>
      <c r="F27" s="216">
        <v>9999</v>
      </c>
      <c r="G27" s="200" t="s">
        <v>150</v>
      </c>
      <c r="H27" s="213">
        <v>1803123744</v>
      </c>
      <c r="I27" s="213">
        <v>0</v>
      </c>
      <c r="J27" s="213">
        <v>0</v>
      </c>
      <c r="K27" s="213">
        <v>0</v>
      </c>
      <c r="L27" s="213">
        <v>0</v>
      </c>
      <c r="M27" s="213">
        <v>1803123744</v>
      </c>
      <c r="N27" s="214">
        <v>359729469</v>
      </c>
    </row>
    <row r="28" spans="1:14" ht="12.75" x14ac:dyDescent="0.2">
      <c r="A28" s="211" t="s">
        <v>283</v>
      </c>
      <c r="B28" s="212" t="s">
        <v>239</v>
      </c>
      <c r="C28" s="212">
        <v>1105</v>
      </c>
      <c r="D28" s="228" t="s">
        <v>7</v>
      </c>
      <c r="E28" s="217">
        <v>11010201</v>
      </c>
      <c r="F28" s="217">
        <v>9999</v>
      </c>
      <c r="G28" s="201" t="s">
        <v>150</v>
      </c>
      <c r="H28" s="213">
        <v>182133712</v>
      </c>
      <c r="I28" s="218">
        <v>0</v>
      </c>
      <c r="J28" s="218">
        <v>0</v>
      </c>
      <c r="K28" s="218">
        <v>0</v>
      </c>
      <c r="L28" s="218">
        <v>0</v>
      </c>
      <c r="M28" s="218">
        <v>182133712</v>
      </c>
      <c r="N28" s="219">
        <v>36336310</v>
      </c>
    </row>
    <row r="29" spans="1:14" ht="12.75" x14ac:dyDescent="0.2">
      <c r="A29" s="211" t="s">
        <v>283</v>
      </c>
      <c r="B29" s="212" t="s">
        <v>241</v>
      </c>
      <c r="C29" s="212">
        <v>1105</v>
      </c>
      <c r="D29" s="225" t="s">
        <v>91</v>
      </c>
      <c r="E29" s="212">
        <v>11010201</v>
      </c>
      <c r="F29" s="212">
        <v>9999</v>
      </c>
      <c r="G29" s="199" t="s">
        <v>149</v>
      </c>
      <c r="H29" s="213">
        <v>0</v>
      </c>
      <c r="I29" s="213">
        <v>7324942747</v>
      </c>
      <c r="J29" s="213">
        <v>0</v>
      </c>
      <c r="K29" s="213">
        <v>0</v>
      </c>
      <c r="L29" s="213">
        <v>0</v>
      </c>
      <c r="M29" s="213">
        <v>7324942747</v>
      </c>
      <c r="N29" s="214">
        <v>1465545395</v>
      </c>
    </row>
    <row r="30" spans="1:14" ht="12.75" x14ac:dyDescent="0.2">
      <c r="A30" s="215" t="s">
        <v>283</v>
      </c>
      <c r="B30" s="216" t="s">
        <v>242</v>
      </c>
      <c r="C30" s="216">
        <v>1105</v>
      </c>
      <c r="D30" s="226" t="s">
        <v>95</v>
      </c>
      <c r="E30" s="216">
        <v>11010201</v>
      </c>
      <c r="F30" s="216">
        <v>9999</v>
      </c>
      <c r="G30" s="200" t="s">
        <v>129</v>
      </c>
      <c r="H30" s="213">
        <v>5543199916</v>
      </c>
      <c r="I30" s="213">
        <v>0</v>
      </c>
      <c r="J30" s="213">
        <v>0</v>
      </c>
      <c r="K30" s="213">
        <v>0</v>
      </c>
      <c r="L30" s="213">
        <v>0</v>
      </c>
      <c r="M30" s="213">
        <v>5543199916</v>
      </c>
      <c r="N30" s="214">
        <v>1105887695</v>
      </c>
    </row>
    <row r="31" spans="1:14" ht="25.5" x14ac:dyDescent="0.2">
      <c r="A31" s="215" t="s">
        <v>284</v>
      </c>
      <c r="B31" s="216" t="s">
        <v>552</v>
      </c>
      <c r="C31" s="216" t="s">
        <v>552</v>
      </c>
      <c r="D31" s="226" t="s">
        <v>552</v>
      </c>
      <c r="E31" s="216" t="s">
        <v>552</v>
      </c>
      <c r="F31" s="216" t="s">
        <v>552</v>
      </c>
      <c r="G31" s="226" t="s">
        <v>1097</v>
      </c>
      <c r="H31" s="213">
        <v>2171400000</v>
      </c>
      <c r="I31" s="213">
        <v>818204916</v>
      </c>
      <c r="J31" s="213">
        <v>0</v>
      </c>
      <c r="K31" s="213">
        <v>0</v>
      </c>
      <c r="L31" s="213">
        <v>0</v>
      </c>
      <c r="M31" s="213">
        <v>2989604916</v>
      </c>
      <c r="N31" s="214">
        <v>2203398226</v>
      </c>
    </row>
    <row r="32" spans="1:14" ht="12.75" x14ac:dyDescent="0.2">
      <c r="A32" s="211" t="s">
        <v>284</v>
      </c>
      <c r="B32" s="212" t="s">
        <v>162</v>
      </c>
      <c r="C32" s="212">
        <v>1105</v>
      </c>
      <c r="D32" s="228" t="s">
        <v>8</v>
      </c>
      <c r="E32" s="217">
        <v>11010201</v>
      </c>
      <c r="F32" s="217">
        <v>9999</v>
      </c>
      <c r="G32" s="201" t="s">
        <v>160</v>
      </c>
      <c r="H32" s="213">
        <v>1483283340</v>
      </c>
      <c r="I32" s="218">
        <v>0</v>
      </c>
      <c r="J32" s="218">
        <v>0</v>
      </c>
      <c r="K32" s="218">
        <v>0</v>
      </c>
      <c r="L32" s="218">
        <v>0</v>
      </c>
      <c r="M32" s="218">
        <v>1483283340</v>
      </c>
      <c r="N32" s="219">
        <v>1102316966</v>
      </c>
    </row>
    <row r="33" spans="1:14" ht="12.75" x14ac:dyDescent="0.2">
      <c r="A33" s="211" t="s">
        <v>284</v>
      </c>
      <c r="B33" s="212" t="s">
        <v>238</v>
      </c>
      <c r="C33" s="212">
        <v>1105</v>
      </c>
      <c r="D33" s="225" t="s">
        <v>8</v>
      </c>
      <c r="E33" s="212">
        <v>11010201</v>
      </c>
      <c r="F33" s="212">
        <v>9999</v>
      </c>
      <c r="G33" s="199" t="s">
        <v>160</v>
      </c>
      <c r="H33" s="213">
        <v>164809260</v>
      </c>
      <c r="I33" s="213">
        <v>0</v>
      </c>
      <c r="J33" s="213">
        <v>0</v>
      </c>
      <c r="K33" s="213">
        <v>0</v>
      </c>
      <c r="L33" s="213">
        <v>0</v>
      </c>
      <c r="M33" s="213">
        <v>164809260</v>
      </c>
      <c r="N33" s="214">
        <v>122479665</v>
      </c>
    </row>
    <row r="34" spans="1:14" ht="12.75" x14ac:dyDescent="0.2">
      <c r="A34" s="215" t="s">
        <v>284</v>
      </c>
      <c r="B34" s="216" t="s">
        <v>239</v>
      </c>
      <c r="C34" s="216">
        <v>1105</v>
      </c>
      <c r="D34" s="226" t="s">
        <v>8</v>
      </c>
      <c r="E34" s="216">
        <v>11010201</v>
      </c>
      <c r="F34" s="216">
        <v>9999</v>
      </c>
      <c r="G34" s="200" t="s">
        <v>160</v>
      </c>
      <c r="H34" s="213">
        <v>16647400</v>
      </c>
      <c r="I34" s="213">
        <v>0</v>
      </c>
      <c r="J34" s="213">
        <v>0</v>
      </c>
      <c r="K34" s="213">
        <v>0</v>
      </c>
      <c r="L34" s="213">
        <v>0</v>
      </c>
      <c r="M34" s="213">
        <v>16647400</v>
      </c>
      <c r="N34" s="214">
        <v>12371682</v>
      </c>
    </row>
    <row r="35" spans="1:14" ht="12.75" x14ac:dyDescent="0.2">
      <c r="A35" s="215" t="s">
        <v>284</v>
      </c>
      <c r="B35" s="216" t="s">
        <v>241</v>
      </c>
      <c r="C35" s="216">
        <v>1105</v>
      </c>
      <c r="D35" s="226" t="s">
        <v>575</v>
      </c>
      <c r="E35" s="216">
        <v>11010201</v>
      </c>
      <c r="F35" s="216">
        <v>9999</v>
      </c>
      <c r="G35" s="200" t="s">
        <v>574</v>
      </c>
      <c r="H35" s="213">
        <v>0</v>
      </c>
      <c r="I35" s="213">
        <v>669515000</v>
      </c>
      <c r="J35" s="213">
        <v>0</v>
      </c>
      <c r="K35" s="213">
        <v>0</v>
      </c>
      <c r="L35" s="213">
        <v>0</v>
      </c>
      <c r="M35" s="213">
        <v>669515000</v>
      </c>
      <c r="N35" s="214">
        <v>486369625</v>
      </c>
    </row>
    <row r="36" spans="1:14" ht="12.75" x14ac:dyDescent="0.2">
      <c r="A36" s="215" t="s">
        <v>284</v>
      </c>
      <c r="B36" s="216" t="s">
        <v>241</v>
      </c>
      <c r="C36" s="216">
        <v>1105</v>
      </c>
      <c r="D36" s="226" t="s">
        <v>93</v>
      </c>
      <c r="E36" s="216">
        <v>11010202</v>
      </c>
      <c r="F36" s="216">
        <v>9999</v>
      </c>
      <c r="G36" s="200" t="s">
        <v>147</v>
      </c>
      <c r="H36" s="213">
        <v>0</v>
      </c>
      <c r="I36" s="213">
        <v>148689916</v>
      </c>
      <c r="J36" s="213">
        <v>0</v>
      </c>
      <c r="K36" s="213">
        <v>0</v>
      </c>
      <c r="L36" s="213">
        <v>0</v>
      </c>
      <c r="M36" s="213">
        <v>148689916</v>
      </c>
      <c r="N36" s="214">
        <v>103330801</v>
      </c>
    </row>
    <row r="37" spans="1:14" ht="12.75" x14ac:dyDescent="0.2">
      <c r="A37" s="211" t="s">
        <v>284</v>
      </c>
      <c r="B37" s="212" t="s">
        <v>242</v>
      </c>
      <c r="C37" s="212">
        <v>1105</v>
      </c>
      <c r="D37" s="228" t="s">
        <v>96</v>
      </c>
      <c r="E37" s="217">
        <v>11010201</v>
      </c>
      <c r="F37" s="217">
        <v>9999</v>
      </c>
      <c r="G37" s="201" t="s">
        <v>437</v>
      </c>
      <c r="H37" s="213">
        <v>506660000</v>
      </c>
      <c r="I37" s="218">
        <v>0</v>
      </c>
      <c r="J37" s="218">
        <v>0</v>
      </c>
      <c r="K37" s="218">
        <v>0</v>
      </c>
      <c r="L37" s="218">
        <v>0</v>
      </c>
      <c r="M37" s="218">
        <v>506660000</v>
      </c>
      <c r="N37" s="219">
        <v>376529487</v>
      </c>
    </row>
    <row r="38" spans="1:14" ht="25.5" x14ac:dyDescent="0.2">
      <c r="A38" s="215" t="s">
        <v>285</v>
      </c>
      <c r="B38" s="216" t="s">
        <v>552</v>
      </c>
      <c r="C38" s="216" t="s">
        <v>552</v>
      </c>
      <c r="D38" s="226" t="s">
        <v>552</v>
      </c>
      <c r="E38" s="216" t="s">
        <v>552</v>
      </c>
      <c r="F38" s="216" t="s">
        <v>552</v>
      </c>
      <c r="G38" s="227" t="s">
        <v>1098</v>
      </c>
      <c r="H38" s="213">
        <v>1103815980</v>
      </c>
      <c r="I38" s="213">
        <v>500495899</v>
      </c>
      <c r="J38" s="213">
        <v>0</v>
      </c>
      <c r="K38" s="213">
        <v>0</v>
      </c>
      <c r="L38" s="213">
        <v>0</v>
      </c>
      <c r="M38" s="213">
        <v>1604311879</v>
      </c>
      <c r="N38" s="214">
        <v>1479389512</v>
      </c>
    </row>
    <row r="39" spans="1:14" ht="12.75" x14ac:dyDescent="0.2">
      <c r="A39" s="211" t="s">
        <v>285</v>
      </c>
      <c r="B39" s="212" t="s">
        <v>162</v>
      </c>
      <c r="C39" s="212">
        <v>1105</v>
      </c>
      <c r="D39" s="228" t="s">
        <v>9</v>
      </c>
      <c r="E39" s="217">
        <v>11020201</v>
      </c>
      <c r="F39" s="217">
        <v>9999</v>
      </c>
      <c r="G39" s="201" t="s">
        <v>159</v>
      </c>
      <c r="H39" s="213">
        <v>754016696</v>
      </c>
      <c r="I39" s="218">
        <v>0</v>
      </c>
      <c r="J39" s="218">
        <v>0</v>
      </c>
      <c r="K39" s="218">
        <v>0</v>
      </c>
      <c r="L39" s="218">
        <v>0</v>
      </c>
      <c r="M39" s="218">
        <v>754016696</v>
      </c>
      <c r="N39" s="219">
        <v>562196919</v>
      </c>
    </row>
    <row r="40" spans="1:14" ht="13.9" customHeight="1" x14ac:dyDescent="0.2">
      <c r="A40" s="215" t="s">
        <v>285</v>
      </c>
      <c r="B40" s="216" t="s">
        <v>176</v>
      </c>
      <c r="C40" s="216">
        <v>1105</v>
      </c>
      <c r="D40" s="226" t="s">
        <v>9</v>
      </c>
      <c r="E40" s="216">
        <v>11020201</v>
      </c>
      <c r="F40" s="216">
        <v>9999</v>
      </c>
      <c r="G40" s="200" t="s">
        <v>159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4">
        <v>153325</v>
      </c>
    </row>
    <row r="41" spans="1:14" ht="12.75" x14ac:dyDescent="0.2">
      <c r="A41" s="215" t="s">
        <v>285</v>
      </c>
      <c r="B41" s="216" t="s">
        <v>176</v>
      </c>
      <c r="C41" s="216">
        <v>1105</v>
      </c>
      <c r="D41" s="226" t="s">
        <v>9</v>
      </c>
      <c r="E41" s="216">
        <v>11010202</v>
      </c>
      <c r="F41" s="216">
        <v>9999</v>
      </c>
      <c r="G41" s="200" t="s">
        <v>159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4">
        <v>13061</v>
      </c>
    </row>
    <row r="42" spans="1:14" ht="12.75" x14ac:dyDescent="0.2">
      <c r="A42" s="215" t="s">
        <v>285</v>
      </c>
      <c r="B42" s="216" t="s">
        <v>238</v>
      </c>
      <c r="C42" s="216">
        <v>1105</v>
      </c>
      <c r="D42" s="226" t="s">
        <v>9</v>
      </c>
      <c r="E42" s="216">
        <v>11020201</v>
      </c>
      <c r="F42" s="216">
        <v>9999</v>
      </c>
      <c r="G42" s="200" t="s">
        <v>159</v>
      </c>
      <c r="H42" s="213">
        <v>83779633</v>
      </c>
      <c r="I42" s="213">
        <v>0</v>
      </c>
      <c r="J42" s="213">
        <v>0</v>
      </c>
      <c r="K42" s="213">
        <v>0</v>
      </c>
      <c r="L42" s="213">
        <v>0</v>
      </c>
      <c r="M42" s="213">
        <v>83779633</v>
      </c>
      <c r="N42" s="214">
        <v>146111053</v>
      </c>
    </row>
    <row r="43" spans="1:14" ht="12.75" x14ac:dyDescent="0.2">
      <c r="A43" s="215" t="s">
        <v>285</v>
      </c>
      <c r="B43" s="216" t="s">
        <v>239</v>
      </c>
      <c r="C43" s="216">
        <v>1105</v>
      </c>
      <c r="D43" s="226" t="s">
        <v>9</v>
      </c>
      <c r="E43" s="216">
        <v>11020201</v>
      </c>
      <c r="F43" s="216">
        <v>9999</v>
      </c>
      <c r="G43" s="200" t="s">
        <v>159</v>
      </c>
      <c r="H43" s="213">
        <v>8462589</v>
      </c>
      <c r="I43" s="213">
        <v>0</v>
      </c>
      <c r="J43" s="213">
        <v>0</v>
      </c>
      <c r="K43" s="213">
        <v>0</v>
      </c>
      <c r="L43" s="213">
        <v>0</v>
      </c>
      <c r="M43" s="213">
        <v>8462589</v>
      </c>
      <c r="N43" s="214">
        <v>14758693</v>
      </c>
    </row>
    <row r="44" spans="1:14" ht="12.75" x14ac:dyDescent="0.2">
      <c r="A44" s="215" t="s">
        <v>285</v>
      </c>
      <c r="B44" s="216" t="s">
        <v>241</v>
      </c>
      <c r="C44" s="216">
        <v>1105</v>
      </c>
      <c r="D44" s="226" t="s">
        <v>92</v>
      </c>
      <c r="E44" s="216">
        <v>11020201</v>
      </c>
      <c r="F44" s="216">
        <v>9999</v>
      </c>
      <c r="G44" s="200" t="s">
        <v>146</v>
      </c>
      <c r="H44" s="213">
        <v>0</v>
      </c>
      <c r="I44" s="213">
        <v>340343261</v>
      </c>
      <c r="J44" s="213">
        <v>0</v>
      </c>
      <c r="K44" s="213">
        <v>0</v>
      </c>
      <c r="L44" s="213">
        <v>0</v>
      </c>
      <c r="M44" s="213">
        <v>340343261</v>
      </c>
      <c r="N44" s="214">
        <v>396052421</v>
      </c>
    </row>
    <row r="45" spans="1:14" ht="12.75" x14ac:dyDescent="0.2">
      <c r="A45" s="211" t="s">
        <v>285</v>
      </c>
      <c r="B45" s="212" t="s">
        <v>241</v>
      </c>
      <c r="C45" s="212">
        <v>1105</v>
      </c>
      <c r="D45" s="225" t="s">
        <v>94</v>
      </c>
      <c r="E45" s="212">
        <v>11010202</v>
      </c>
      <c r="F45" s="212">
        <v>9999</v>
      </c>
      <c r="G45" s="199" t="s">
        <v>148</v>
      </c>
      <c r="H45" s="213">
        <v>0</v>
      </c>
      <c r="I45" s="213">
        <v>160152638</v>
      </c>
      <c r="J45" s="213">
        <v>0</v>
      </c>
      <c r="K45" s="213">
        <v>0</v>
      </c>
      <c r="L45" s="213">
        <v>0</v>
      </c>
      <c r="M45" s="213">
        <v>160152638</v>
      </c>
      <c r="N45" s="214">
        <v>153482350</v>
      </c>
    </row>
    <row r="46" spans="1:14" ht="12.75" x14ac:dyDescent="0.2">
      <c r="A46" s="215" t="s">
        <v>285</v>
      </c>
      <c r="B46" s="216" t="s">
        <v>242</v>
      </c>
      <c r="C46" s="216">
        <v>1105</v>
      </c>
      <c r="D46" s="226" t="s">
        <v>9</v>
      </c>
      <c r="E46" s="216">
        <v>11020201</v>
      </c>
      <c r="F46" s="216">
        <v>9999</v>
      </c>
      <c r="G46" s="200" t="s">
        <v>159</v>
      </c>
      <c r="H46" s="213">
        <v>257557062</v>
      </c>
      <c r="I46" s="213">
        <v>0</v>
      </c>
      <c r="J46" s="213">
        <v>0</v>
      </c>
      <c r="K46" s="213">
        <v>0</v>
      </c>
      <c r="L46" s="213">
        <v>0</v>
      </c>
      <c r="M46" s="213">
        <v>257557062</v>
      </c>
      <c r="N46" s="214">
        <v>206621690</v>
      </c>
    </row>
    <row r="47" spans="1:14" ht="12.75" x14ac:dyDescent="0.2">
      <c r="A47" s="211" t="s">
        <v>898</v>
      </c>
      <c r="B47" s="216" t="s">
        <v>552</v>
      </c>
      <c r="C47" s="212" t="s">
        <v>552</v>
      </c>
      <c r="D47" s="225" t="s">
        <v>552</v>
      </c>
      <c r="E47" s="212" t="s">
        <v>552</v>
      </c>
      <c r="F47" s="212" t="s">
        <v>552</v>
      </c>
      <c r="G47" s="225" t="s">
        <v>1099</v>
      </c>
      <c r="H47" s="213">
        <v>16669602014</v>
      </c>
      <c r="I47" s="213">
        <v>0</v>
      </c>
      <c r="J47" s="213">
        <v>8334801008</v>
      </c>
      <c r="K47" s="213">
        <v>0</v>
      </c>
      <c r="L47" s="213">
        <v>0</v>
      </c>
      <c r="M47" s="213">
        <v>8334801006</v>
      </c>
      <c r="N47" s="214">
        <v>2201468428</v>
      </c>
    </row>
    <row r="48" spans="1:14" ht="25.5" x14ac:dyDescent="0.2">
      <c r="A48" s="211" t="s">
        <v>286</v>
      </c>
      <c r="B48" s="216" t="s">
        <v>552</v>
      </c>
      <c r="C48" s="212" t="s">
        <v>552</v>
      </c>
      <c r="D48" s="225" t="s">
        <v>552</v>
      </c>
      <c r="E48" s="212" t="s">
        <v>552</v>
      </c>
      <c r="F48" s="212" t="s">
        <v>552</v>
      </c>
      <c r="G48" s="225" t="s">
        <v>1100</v>
      </c>
      <c r="H48" s="213">
        <v>14649885493</v>
      </c>
      <c r="I48" s="213">
        <v>0</v>
      </c>
      <c r="J48" s="213">
        <v>7324942747</v>
      </c>
      <c r="K48" s="213">
        <v>0</v>
      </c>
      <c r="L48" s="213">
        <v>0</v>
      </c>
      <c r="M48" s="213">
        <v>7324942746</v>
      </c>
      <c r="N48" s="214">
        <v>1465545395</v>
      </c>
    </row>
    <row r="49" spans="1:14" ht="12.75" x14ac:dyDescent="0.2">
      <c r="A49" s="211" t="s">
        <v>286</v>
      </c>
      <c r="B49" s="212" t="s">
        <v>241</v>
      </c>
      <c r="C49" s="212">
        <v>1105</v>
      </c>
      <c r="D49" s="228" t="s">
        <v>91</v>
      </c>
      <c r="E49" s="217">
        <v>11010201</v>
      </c>
      <c r="F49" s="217">
        <v>9999</v>
      </c>
      <c r="G49" s="228" t="s">
        <v>149</v>
      </c>
      <c r="H49" s="213">
        <v>14649885493</v>
      </c>
      <c r="I49" s="218">
        <v>0</v>
      </c>
      <c r="J49" s="218">
        <v>7324942747</v>
      </c>
      <c r="K49" s="218">
        <v>0</v>
      </c>
      <c r="L49" s="218">
        <v>0</v>
      </c>
      <c r="M49" s="218">
        <v>7324942746</v>
      </c>
      <c r="N49" s="219">
        <v>1465545395</v>
      </c>
    </row>
    <row r="50" spans="1:14" ht="25.5" x14ac:dyDescent="0.2">
      <c r="A50" s="211" t="s">
        <v>287</v>
      </c>
      <c r="B50" s="216" t="s">
        <v>552</v>
      </c>
      <c r="C50" s="212" t="s">
        <v>552</v>
      </c>
      <c r="D50" s="225" t="s">
        <v>552</v>
      </c>
      <c r="E50" s="212" t="s">
        <v>552</v>
      </c>
      <c r="F50" s="212" t="s">
        <v>552</v>
      </c>
      <c r="G50" s="225" t="s">
        <v>1101</v>
      </c>
      <c r="H50" s="213">
        <v>1339030000</v>
      </c>
      <c r="I50" s="213">
        <v>0</v>
      </c>
      <c r="J50" s="213">
        <v>669515000</v>
      </c>
      <c r="K50" s="213">
        <v>0</v>
      </c>
      <c r="L50" s="213">
        <v>0</v>
      </c>
      <c r="M50" s="213">
        <v>669515000</v>
      </c>
      <c r="N50" s="214">
        <v>486369625</v>
      </c>
    </row>
    <row r="51" spans="1:14" ht="12.75" x14ac:dyDescent="0.2">
      <c r="A51" s="215" t="s">
        <v>287</v>
      </c>
      <c r="B51" s="216" t="s">
        <v>241</v>
      </c>
      <c r="C51" s="216">
        <v>1105</v>
      </c>
      <c r="D51" s="226" t="s">
        <v>575</v>
      </c>
      <c r="E51" s="216">
        <v>11010201</v>
      </c>
      <c r="F51" s="216">
        <v>9999</v>
      </c>
      <c r="G51" s="226" t="s">
        <v>574</v>
      </c>
      <c r="H51" s="213">
        <v>1339030000</v>
      </c>
      <c r="I51" s="213">
        <v>0</v>
      </c>
      <c r="J51" s="213">
        <v>669515000</v>
      </c>
      <c r="K51" s="213">
        <v>0</v>
      </c>
      <c r="L51" s="213">
        <v>0</v>
      </c>
      <c r="M51" s="213">
        <v>669515000</v>
      </c>
      <c r="N51" s="214">
        <v>486369625</v>
      </c>
    </row>
    <row r="52" spans="1:14" ht="25.5" x14ac:dyDescent="0.2">
      <c r="A52" s="211" t="s">
        <v>288</v>
      </c>
      <c r="B52" s="216" t="s">
        <v>552</v>
      </c>
      <c r="C52" s="212" t="s">
        <v>552</v>
      </c>
      <c r="D52" s="225" t="s">
        <v>552</v>
      </c>
      <c r="E52" s="212" t="s">
        <v>552</v>
      </c>
      <c r="F52" s="212" t="s">
        <v>552</v>
      </c>
      <c r="G52" s="225" t="s">
        <v>1102</v>
      </c>
      <c r="H52" s="213">
        <v>680686521</v>
      </c>
      <c r="I52" s="213">
        <v>0</v>
      </c>
      <c r="J52" s="213">
        <v>340343261</v>
      </c>
      <c r="K52" s="213">
        <v>0</v>
      </c>
      <c r="L52" s="213">
        <v>0</v>
      </c>
      <c r="M52" s="213">
        <v>340343260</v>
      </c>
      <c r="N52" s="214">
        <v>249553408</v>
      </c>
    </row>
    <row r="53" spans="1:14" ht="12.75" x14ac:dyDescent="0.2">
      <c r="A53" s="215" t="s">
        <v>288</v>
      </c>
      <c r="B53" s="216" t="s">
        <v>241</v>
      </c>
      <c r="C53" s="216">
        <v>1105</v>
      </c>
      <c r="D53" s="226" t="s">
        <v>92</v>
      </c>
      <c r="E53" s="216">
        <v>11020201</v>
      </c>
      <c r="F53" s="216">
        <v>9999</v>
      </c>
      <c r="G53" s="226" t="s">
        <v>146</v>
      </c>
      <c r="H53" s="213">
        <v>680686521</v>
      </c>
      <c r="I53" s="213">
        <v>0</v>
      </c>
      <c r="J53" s="213">
        <v>340343261</v>
      </c>
      <c r="K53" s="213">
        <v>0</v>
      </c>
      <c r="L53" s="213">
        <v>0</v>
      </c>
      <c r="M53" s="213">
        <v>340343260</v>
      </c>
      <c r="N53" s="214">
        <v>249553408</v>
      </c>
    </row>
    <row r="54" spans="1:14" ht="12.75" x14ac:dyDescent="0.2">
      <c r="A54" s="215" t="s">
        <v>897</v>
      </c>
      <c r="B54" s="216" t="s">
        <v>552</v>
      </c>
      <c r="C54" s="216" t="s">
        <v>552</v>
      </c>
      <c r="D54" s="226" t="s">
        <v>552</v>
      </c>
      <c r="E54" s="216" t="s">
        <v>552</v>
      </c>
      <c r="F54" s="216" t="s">
        <v>552</v>
      </c>
      <c r="G54" s="226" t="s">
        <v>1103</v>
      </c>
      <c r="H54" s="213">
        <v>1351589353</v>
      </c>
      <c r="I54" s="213">
        <v>0</v>
      </c>
      <c r="J54" s="213">
        <v>0</v>
      </c>
      <c r="K54" s="213">
        <v>0</v>
      </c>
      <c r="L54" s="213">
        <v>0</v>
      </c>
      <c r="M54" s="213">
        <v>1351589353</v>
      </c>
      <c r="N54" s="214">
        <v>365606357</v>
      </c>
    </row>
    <row r="55" spans="1:14" ht="25.5" x14ac:dyDescent="0.2">
      <c r="A55" s="211" t="s">
        <v>289</v>
      </c>
      <c r="B55" s="216" t="s">
        <v>552</v>
      </c>
      <c r="C55" s="212" t="s">
        <v>552</v>
      </c>
      <c r="D55" s="225" t="s">
        <v>552</v>
      </c>
      <c r="E55" s="212" t="s">
        <v>552</v>
      </c>
      <c r="F55" s="212" t="s">
        <v>552</v>
      </c>
      <c r="G55" s="225" t="s">
        <v>1104</v>
      </c>
      <c r="H55" s="213">
        <v>1296398554</v>
      </c>
      <c r="I55" s="213">
        <v>0</v>
      </c>
      <c r="J55" s="213">
        <v>0</v>
      </c>
      <c r="K55" s="213">
        <v>0</v>
      </c>
      <c r="L55" s="213">
        <v>0</v>
      </c>
      <c r="M55" s="213">
        <v>1296398554</v>
      </c>
      <c r="N55" s="214">
        <v>317660826</v>
      </c>
    </row>
    <row r="56" spans="1:14" ht="12.75" x14ac:dyDescent="0.2">
      <c r="A56" s="215" t="s">
        <v>289</v>
      </c>
      <c r="B56" s="216" t="s">
        <v>243</v>
      </c>
      <c r="C56" s="216">
        <v>1105</v>
      </c>
      <c r="D56" s="226" t="s">
        <v>100</v>
      </c>
      <c r="E56" s="216">
        <v>11010201</v>
      </c>
      <c r="F56" s="216">
        <v>9999</v>
      </c>
      <c r="G56" s="226" t="s">
        <v>441</v>
      </c>
      <c r="H56" s="213">
        <v>1187828554</v>
      </c>
      <c r="I56" s="213">
        <v>0</v>
      </c>
      <c r="J56" s="213">
        <v>0</v>
      </c>
      <c r="K56" s="213">
        <v>0</v>
      </c>
      <c r="L56" s="213">
        <v>0</v>
      </c>
      <c r="M56" s="213">
        <v>1187828554</v>
      </c>
      <c r="N56" s="214">
        <v>236975935</v>
      </c>
    </row>
    <row r="57" spans="1:14" ht="12.75" x14ac:dyDescent="0.2">
      <c r="A57" s="215" t="s">
        <v>289</v>
      </c>
      <c r="B57" s="216" t="s">
        <v>243</v>
      </c>
      <c r="C57" s="216">
        <v>1105</v>
      </c>
      <c r="D57" s="226" t="s">
        <v>101</v>
      </c>
      <c r="E57" s="216">
        <v>11010201</v>
      </c>
      <c r="F57" s="216">
        <v>9999</v>
      </c>
      <c r="G57" s="226" t="s">
        <v>442</v>
      </c>
      <c r="H57" s="213">
        <v>108570000</v>
      </c>
      <c r="I57" s="213">
        <v>0</v>
      </c>
      <c r="J57" s="213">
        <v>0</v>
      </c>
      <c r="K57" s="213">
        <v>0</v>
      </c>
      <c r="L57" s="213">
        <v>0</v>
      </c>
      <c r="M57" s="213">
        <v>108570000</v>
      </c>
      <c r="N57" s="214">
        <v>80684891</v>
      </c>
    </row>
    <row r="58" spans="1:14" ht="25.5" x14ac:dyDescent="0.2">
      <c r="A58" s="211" t="s">
        <v>290</v>
      </c>
      <c r="B58" s="216" t="s">
        <v>552</v>
      </c>
      <c r="C58" s="212" t="s">
        <v>552</v>
      </c>
      <c r="D58" s="225" t="s">
        <v>552</v>
      </c>
      <c r="E58" s="212" t="s">
        <v>552</v>
      </c>
      <c r="F58" s="212" t="s">
        <v>552</v>
      </c>
      <c r="G58" s="225" t="s">
        <v>1105</v>
      </c>
      <c r="H58" s="213">
        <v>55190799</v>
      </c>
      <c r="I58" s="213">
        <v>0</v>
      </c>
      <c r="J58" s="213">
        <v>0</v>
      </c>
      <c r="K58" s="213">
        <v>0</v>
      </c>
      <c r="L58" s="213">
        <v>0</v>
      </c>
      <c r="M58" s="213">
        <v>55190799</v>
      </c>
      <c r="N58" s="214">
        <v>47945531</v>
      </c>
    </row>
    <row r="59" spans="1:14" ht="12.75" x14ac:dyDescent="0.2">
      <c r="A59" s="211" t="s">
        <v>290</v>
      </c>
      <c r="B59" s="212" t="s">
        <v>243</v>
      </c>
      <c r="C59" s="212">
        <v>1105</v>
      </c>
      <c r="D59" s="228" t="s">
        <v>102</v>
      </c>
      <c r="E59" s="217">
        <v>11020201</v>
      </c>
      <c r="F59" s="217">
        <v>9999</v>
      </c>
      <c r="G59" s="228" t="s">
        <v>443</v>
      </c>
      <c r="H59" s="213">
        <v>55190799</v>
      </c>
      <c r="I59" s="218">
        <v>0</v>
      </c>
      <c r="J59" s="218">
        <v>0</v>
      </c>
      <c r="K59" s="218">
        <v>0</v>
      </c>
      <c r="L59" s="218">
        <v>0</v>
      </c>
      <c r="M59" s="218">
        <v>55190799</v>
      </c>
      <c r="N59" s="219">
        <v>47945531</v>
      </c>
    </row>
    <row r="60" spans="1:14" ht="12.75" x14ac:dyDescent="0.2">
      <c r="A60" s="215" t="s">
        <v>896</v>
      </c>
      <c r="B60" s="216" t="s">
        <v>552</v>
      </c>
      <c r="C60" s="216" t="s">
        <v>552</v>
      </c>
      <c r="D60" s="226" t="s">
        <v>552</v>
      </c>
      <c r="E60" s="216" t="s">
        <v>552</v>
      </c>
      <c r="F60" s="216" t="s">
        <v>552</v>
      </c>
      <c r="G60" s="226" t="s">
        <v>1106</v>
      </c>
      <c r="H60" s="213">
        <v>1669419214</v>
      </c>
      <c r="I60" s="213">
        <v>0</v>
      </c>
      <c r="J60" s="213">
        <v>308842554</v>
      </c>
      <c r="K60" s="213">
        <v>0</v>
      </c>
      <c r="L60" s="213">
        <v>0</v>
      </c>
      <c r="M60" s="213">
        <v>1360576660</v>
      </c>
      <c r="N60" s="214">
        <v>1155720560</v>
      </c>
    </row>
    <row r="61" spans="1:14" ht="25.5" x14ac:dyDescent="0.2">
      <c r="A61" s="211" t="s">
        <v>895</v>
      </c>
      <c r="B61" s="212" t="s">
        <v>552</v>
      </c>
      <c r="C61" s="212" t="s">
        <v>552</v>
      </c>
      <c r="D61" s="225" t="s">
        <v>552</v>
      </c>
      <c r="E61" s="212" t="s">
        <v>552</v>
      </c>
      <c r="F61" s="212" t="s">
        <v>552</v>
      </c>
      <c r="G61" s="225" t="s">
        <v>1107</v>
      </c>
      <c r="H61" s="213">
        <v>1001651529</v>
      </c>
      <c r="I61" s="213">
        <v>0</v>
      </c>
      <c r="J61" s="213">
        <v>0</v>
      </c>
      <c r="K61" s="213">
        <v>0</v>
      </c>
      <c r="L61" s="213">
        <v>0</v>
      </c>
      <c r="M61" s="213">
        <v>1001651529</v>
      </c>
      <c r="N61" s="214">
        <v>858512763</v>
      </c>
    </row>
    <row r="62" spans="1:14" ht="25.5" x14ac:dyDescent="0.2">
      <c r="A62" s="211" t="s">
        <v>291</v>
      </c>
      <c r="B62" s="212" t="s">
        <v>552</v>
      </c>
      <c r="C62" s="212" t="s">
        <v>552</v>
      </c>
      <c r="D62" s="225" t="s">
        <v>552</v>
      </c>
      <c r="E62" s="212" t="s">
        <v>552</v>
      </c>
      <c r="F62" s="212" t="s">
        <v>552</v>
      </c>
      <c r="G62" s="225" t="s">
        <v>1108</v>
      </c>
      <c r="H62" s="213">
        <v>482237567</v>
      </c>
      <c r="I62" s="213">
        <v>0</v>
      </c>
      <c r="J62" s="213">
        <v>0</v>
      </c>
      <c r="K62" s="213">
        <v>0</v>
      </c>
      <c r="L62" s="213">
        <v>0</v>
      </c>
      <c r="M62" s="213">
        <v>482237567</v>
      </c>
      <c r="N62" s="214">
        <v>294041118</v>
      </c>
    </row>
    <row r="63" spans="1:14" ht="12.75" x14ac:dyDescent="0.2">
      <c r="A63" s="215" t="s">
        <v>291</v>
      </c>
      <c r="B63" s="216" t="s">
        <v>162</v>
      </c>
      <c r="C63" s="216">
        <v>1105</v>
      </c>
      <c r="D63" s="226" t="s">
        <v>10</v>
      </c>
      <c r="E63" s="216">
        <v>11010202</v>
      </c>
      <c r="F63" s="216">
        <v>9999</v>
      </c>
      <c r="G63" s="226" t="s">
        <v>158</v>
      </c>
      <c r="H63" s="213">
        <v>329416482</v>
      </c>
      <c r="I63" s="213">
        <v>0</v>
      </c>
      <c r="J63" s="213">
        <v>0</v>
      </c>
      <c r="K63" s="213">
        <v>0</v>
      </c>
      <c r="L63" s="213">
        <v>0</v>
      </c>
      <c r="M63" s="213">
        <v>329416482</v>
      </c>
      <c r="N63" s="214">
        <v>200859870</v>
      </c>
    </row>
    <row r="64" spans="1:14" ht="12.75" x14ac:dyDescent="0.2">
      <c r="A64" s="211" t="s">
        <v>291</v>
      </c>
      <c r="B64" s="212" t="s">
        <v>238</v>
      </c>
      <c r="C64" s="212">
        <v>1105</v>
      </c>
      <c r="D64" s="225" t="s">
        <v>10</v>
      </c>
      <c r="E64" s="212">
        <v>11010202</v>
      </c>
      <c r="F64" s="212">
        <v>9999</v>
      </c>
      <c r="G64" s="225" t="s">
        <v>158</v>
      </c>
      <c r="H64" s="213">
        <v>36601831</v>
      </c>
      <c r="I64" s="213">
        <v>0</v>
      </c>
      <c r="J64" s="213">
        <v>0</v>
      </c>
      <c r="K64" s="213">
        <v>0</v>
      </c>
      <c r="L64" s="213">
        <v>0</v>
      </c>
      <c r="M64" s="213">
        <v>36601831</v>
      </c>
      <c r="N64" s="214">
        <v>22317769</v>
      </c>
    </row>
    <row r="65" spans="1:14" ht="12.75" x14ac:dyDescent="0.2">
      <c r="A65" s="215" t="s">
        <v>291</v>
      </c>
      <c r="B65" s="216" t="s">
        <v>239</v>
      </c>
      <c r="C65" s="216">
        <v>1105</v>
      </c>
      <c r="D65" s="226" t="s">
        <v>10</v>
      </c>
      <c r="E65" s="216">
        <v>11010202</v>
      </c>
      <c r="F65" s="216">
        <v>9999</v>
      </c>
      <c r="G65" s="226" t="s">
        <v>158</v>
      </c>
      <c r="H65" s="213">
        <v>3697155</v>
      </c>
      <c r="I65" s="213">
        <v>0</v>
      </c>
      <c r="J65" s="213">
        <v>0</v>
      </c>
      <c r="K65" s="213">
        <v>0</v>
      </c>
      <c r="L65" s="213">
        <v>0</v>
      </c>
      <c r="M65" s="213">
        <v>3697155</v>
      </c>
      <c r="N65" s="214">
        <v>2254323</v>
      </c>
    </row>
    <row r="66" spans="1:14" ht="12.75" x14ac:dyDescent="0.2">
      <c r="A66" s="215" t="s">
        <v>291</v>
      </c>
      <c r="B66" s="216" t="s">
        <v>242</v>
      </c>
      <c r="C66" s="216">
        <v>1105</v>
      </c>
      <c r="D66" s="226" t="s">
        <v>10</v>
      </c>
      <c r="E66" s="216">
        <v>11010202</v>
      </c>
      <c r="F66" s="216">
        <v>9999</v>
      </c>
      <c r="G66" s="226" t="s">
        <v>158</v>
      </c>
      <c r="H66" s="213">
        <v>112522099</v>
      </c>
      <c r="I66" s="213">
        <v>0</v>
      </c>
      <c r="J66" s="213">
        <v>0</v>
      </c>
      <c r="K66" s="213">
        <v>0</v>
      </c>
      <c r="L66" s="213">
        <v>0</v>
      </c>
      <c r="M66" s="213">
        <v>112522099</v>
      </c>
      <c r="N66" s="214">
        <v>68609156</v>
      </c>
    </row>
    <row r="67" spans="1:14" ht="25.5" x14ac:dyDescent="0.2">
      <c r="A67" s="211" t="s">
        <v>292</v>
      </c>
      <c r="B67" s="212" t="s">
        <v>552</v>
      </c>
      <c r="C67" s="212" t="s">
        <v>552</v>
      </c>
      <c r="D67" s="225" t="s">
        <v>552</v>
      </c>
      <c r="E67" s="212" t="s">
        <v>552</v>
      </c>
      <c r="F67" s="212" t="s">
        <v>552</v>
      </c>
      <c r="G67" s="225" t="s">
        <v>1109</v>
      </c>
      <c r="H67" s="213">
        <v>519413962</v>
      </c>
      <c r="I67" s="213">
        <v>0</v>
      </c>
      <c r="J67" s="213">
        <v>0</v>
      </c>
      <c r="K67" s="213">
        <v>0</v>
      </c>
      <c r="L67" s="213">
        <v>0</v>
      </c>
      <c r="M67" s="213">
        <v>519413962</v>
      </c>
      <c r="N67" s="214">
        <v>564471645</v>
      </c>
    </row>
    <row r="68" spans="1:14" ht="12.75" x14ac:dyDescent="0.2">
      <c r="A68" s="211" t="s">
        <v>292</v>
      </c>
      <c r="B68" s="216" t="s">
        <v>162</v>
      </c>
      <c r="C68" s="212">
        <v>1105</v>
      </c>
      <c r="D68" s="225" t="s">
        <v>11</v>
      </c>
      <c r="E68" s="212">
        <v>11010202</v>
      </c>
      <c r="F68" s="212">
        <v>9999</v>
      </c>
      <c r="G68" s="225" t="s">
        <v>157</v>
      </c>
      <c r="H68" s="213">
        <v>354811677</v>
      </c>
      <c r="I68" s="213">
        <v>0</v>
      </c>
      <c r="J68" s="213">
        <v>0</v>
      </c>
      <c r="K68" s="213">
        <v>0</v>
      </c>
      <c r="L68" s="213">
        <v>0</v>
      </c>
      <c r="M68" s="213">
        <v>354811677</v>
      </c>
      <c r="N68" s="214">
        <v>341905042</v>
      </c>
    </row>
    <row r="69" spans="1:14" ht="12.75" x14ac:dyDescent="0.2">
      <c r="A69" s="211" t="s">
        <v>292</v>
      </c>
      <c r="B69" s="212" t="s">
        <v>238</v>
      </c>
      <c r="C69" s="212">
        <v>1105</v>
      </c>
      <c r="D69" s="225" t="s">
        <v>11</v>
      </c>
      <c r="E69" s="212">
        <v>11010202</v>
      </c>
      <c r="F69" s="212">
        <v>9999</v>
      </c>
      <c r="G69" s="225" t="s">
        <v>157</v>
      </c>
      <c r="H69" s="213">
        <v>39423520</v>
      </c>
      <c r="I69" s="213">
        <v>0</v>
      </c>
      <c r="J69" s="213">
        <v>0</v>
      </c>
      <c r="K69" s="213">
        <v>0</v>
      </c>
      <c r="L69" s="213">
        <v>0</v>
      </c>
      <c r="M69" s="213">
        <v>39423520</v>
      </c>
      <c r="N69" s="214">
        <v>88490336</v>
      </c>
    </row>
    <row r="70" spans="1:14" ht="12.75" x14ac:dyDescent="0.2">
      <c r="A70" s="215" t="s">
        <v>292</v>
      </c>
      <c r="B70" s="216" t="s">
        <v>239</v>
      </c>
      <c r="C70" s="216">
        <v>1105</v>
      </c>
      <c r="D70" s="226" t="s">
        <v>11</v>
      </c>
      <c r="E70" s="216">
        <v>11010202</v>
      </c>
      <c r="F70" s="216">
        <v>9999</v>
      </c>
      <c r="G70" s="226" t="s">
        <v>157</v>
      </c>
      <c r="H70" s="213">
        <v>3982174</v>
      </c>
      <c r="I70" s="213">
        <v>0</v>
      </c>
      <c r="J70" s="213">
        <v>0</v>
      </c>
      <c r="K70" s="213">
        <v>0</v>
      </c>
      <c r="L70" s="213">
        <v>0</v>
      </c>
      <c r="M70" s="213">
        <v>3982174</v>
      </c>
      <c r="N70" s="214">
        <v>8938417</v>
      </c>
    </row>
    <row r="71" spans="1:14" ht="12.75" x14ac:dyDescent="0.2">
      <c r="A71" s="211" t="s">
        <v>292</v>
      </c>
      <c r="B71" s="212" t="s">
        <v>242</v>
      </c>
      <c r="C71" s="212">
        <v>1105</v>
      </c>
      <c r="D71" s="228" t="s">
        <v>11</v>
      </c>
      <c r="E71" s="217">
        <v>11010202</v>
      </c>
      <c r="F71" s="217">
        <v>9999</v>
      </c>
      <c r="G71" s="228" t="s">
        <v>157</v>
      </c>
      <c r="H71" s="213">
        <v>121196591</v>
      </c>
      <c r="I71" s="218">
        <v>0</v>
      </c>
      <c r="J71" s="218">
        <v>0</v>
      </c>
      <c r="K71" s="218">
        <v>0</v>
      </c>
      <c r="L71" s="218">
        <v>0</v>
      </c>
      <c r="M71" s="218">
        <v>121196591</v>
      </c>
      <c r="N71" s="219">
        <v>125137850</v>
      </c>
    </row>
    <row r="72" spans="1:14" ht="25.5" x14ac:dyDescent="0.2">
      <c r="A72" s="211" t="s">
        <v>894</v>
      </c>
      <c r="B72" s="212" t="s">
        <v>552</v>
      </c>
      <c r="C72" s="212" t="s">
        <v>552</v>
      </c>
      <c r="D72" s="225" t="s">
        <v>552</v>
      </c>
      <c r="E72" s="212" t="s">
        <v>552</v>
      </c>
      <c r="F72" s="212" t="s">
        <v>552</v>
      </c>
      <c r="G72" s="225" t="s">
        <v>1110</v>
      </c>
      <c r="H72" s="213">
        <v>617685109</v>
      </c>
      <c r="I72" s="213">
        <v>0</v>
      </c>
      <c r="J72" s="213">
        <v>308842554</v>
      </c>
      <c r="K72" s="213">
        <v>0</v>
      </c>
      <c r="L72" s="213">
        <v>0</v>
      </c>
      <c r="M72" s="213">
        <v>308842555</v>
      </c>
      <c r="N72" s="214">
        <v>252968507</v>
      </c>
    </row>
    <row r="73" spans="1:14" ht="25.5" x14ac:dyDescent="0.2">
      <c r="A73" s="211" t="s">
        <v>293</v>
      </c>
      <c r="B73" s="212" t="s">
        <v>552</v>
      </c>
      <c r="C73" s="212" t="s">
        <v>552</v>
      </c>
      <c r="D73" s="225" t="s">
        <v>552</v>
      </c>
      <c r="E73" s="212" t="s">
        <v>552</v>
      </c>
      <c r="F73" s="212" t="s">
        <v>552</v>
      </c>
      <c r="G73" s="225" t="s">
        <v>1111</v>
      </c>
      <c r="H73" s="213">
        <v>297379833</v>
      </c>
      <c r="I73" s="213">
        <v>0</v>
      </c>
      <c r="J73" s="213">
        <v>148689916</v>
      </c>
      <c r="K73" s="213">
        <v>0</v>
      </c>
      <c r="L73" s="213">
        <v>0</v>
      </c>
      <c r="M73" s="213">
        <v>148689917</v>
      </c>
      <c r="N73" s="214">
        <v>103330801</v>
      </c>
    </row>
    <row r="74" spans="1:14" ht="12.75" x14ac:dyDescent="0.2">
      <c r="A74" s="211" t="s">
        <v>293</v>
      </c>
      <c r="B74" s="212" t="s">
        <v>241</v>
      </c>
      <c r="C74" s="212">
        <v>1105</v>
      </c>
      <c r="D74" s="228" t="s">
        <v>93</v>
      </c>
      <c r="E74" s="217">
        <v>11010202</v>
      </c>
      <c r="F74" s="217">
        <v>9999</v>
      </c>
      <c r="G74" s="228" t="s">
        <v>147</v>
      </c>
      <c r="H74" s="213">
        <v>297379833</v>
      </c>
      <c r="I74" s="218">
        <v>0</v>
      </c>
      <c r="J74" s="218">
        <v>148689916</v>
      </c>
      <c r="K74" s="218">
        <v>0</v>
      </c>
      <c r="L74" s="218">
        <v>0</v>
      </c>
      <c r="M74" s="218">
        <v>148689917</v>
      </c>
      <c r="N74" s="219">
        <v>103330801</v>
      </c>
    </row>
    <row r="75" spans="1:14" ht="25.5" x14ac:dyDescent="0.2">
      <c r="A75" s="211" t="s">
        <v>294</v>
      </c>
      <c r="B75" s="212" t="s">
        <v>552</v>
      </c>
      <c r="C75" s="212" t="s">
        <v>552</v>
      </c>
      <c r="D75" s="225" t="s">
        <v>552</v>
      </c>
      <c r="E75" s="212" t="s">
        <v>552</v>
      </c>
      <c r="F75" s="212" t="s">
        <v>552</v>
      </c>
      <c r="G75" s="225" t="s">
        <v>1112</v>
      </c>
      <c r="H75" s="213">
        <v>320305276</v>
      </c>
      <c r="I75" s="213">
        <v>0</v>
      </c>
      <c r="J75" s="213">
        <v>160152638</v>
      </c>
      <c r="K75" s="213">
        <v>0</v>
      </c>
      <c r="L75" s="213">
        <v>0</v>
      </c>
      <c r="M75" s="213">
        <v>160152638</v>
      </c>
      <c r="N75" s="214">
        <v>149637706</v>
      </c>
    </row>
    <row r="76" spans="1:14" ht="12.75" x14ac:dyDescent="0.2">
      <c r="A76" s="215" t="s">
        <v>294</v>
      </c>
      <c r="B76" s="216" t="s">
        <v>176</v>
      </c>
      <c r="C76" s="216">
        <v>1105</v>
      </c>
      <c r="D76" s="226" t="s">
        <v>11</v>
      </c>
      <c r="E76" s="216">
        <v>11010202</v>
      </c>
      <c r="F76" s="216">
        <v>9999</v>
      </c>
      <c r="G76" s="226" t="s">
        <v>157</v>
      </c>
      <c r="H76" s="213">
        <v>0</v>
      </c>
      <c r="I76" s="213">
        <v>0</v>
      </c>
      <c r="J76" s="213">
        <v>0</v>
      </c>
      <c r="K76" s="213">
        <v>0</v>
      </c>
      <c r="L76" s="213">
        <v>0</v>
      </c>
      <c r="M76" s="213">
        <v>0</v>
      </c>
      <c r="N76" s="214">
        <v>136614</v>
      </c>
    </row>
    <row r="77" spans="1:14" ht="12.75" x14ac:dyDescent="0.2">
      <c r="A77" s="211" t="s">
        <v>294</v>
      </c>
      <c r="B77" s="212" t="s">
        <v>241</v>
      </c>
      <c r="C77" s="212">
        <v>1105</v>
      </c>
      <c r="D77" s="228" t="s">
        <v>94</v>
      </c>
      <c r="E77" s="217">
        <v>11010202</v>
      </c>
      <c r="F77" s="217">
        <v>9999</v>
      </c>
      <c r="G77" s="228" t="s">
        <v>148</v>
      </c>
      <c r="H77" s="213">
        <v>320305276</v>
      </c>
      <c r="I77" s="218">
        <v>0</v>
      </c>
      <c r="J77" s="218">
        <v>160152638</v>
      </c>
      <c r="K77" s="218">
        <v>0</v>
      </c>
      <c r="L77" s="218">
        <v>0</v>
      </c>
      <c r="M77" s="218">
        <v>160152638</v>
      </c>
      <c r="N77" s="219">
        <v>149501092</v>
      </c>
    </row>
    <row r="78" spans="1:14" ht="25.5" x14ac:dyDescent="0.2">
      <c r="A78" s="211" t="s">
        <v>893</v>
      </c>
      <c r="B78" s="212" t="s">
        <v>552</v>
      </c>
      <c r="C78" s="212" t="s">
        <v>552</v>
      </c>
      <c r="D78" s="228" t="s">
        <v>552</v>
      </c>
      <c r="E78" s="217" t="s">
        <v>552</v>
      </c>
      <c r="F78" s="217" t="s">
        <v>552</v>
      </c>
      <c r="G78" s="228" t="s">
        <v>1113</v>
      </c>
      <c r="H78" s="213">
        <v>50082576</v>
      </c>
      <c r="I78" s="218">
        <v>0</v>
      </c>
      <c r="J78" s="218">
        <v>0</v>
      </c>
      <c r="K78" s="218">
        <v>0</v>
      </c>
      <c r="L78" s="218">
        <v>0</v>
      </c>
      <c r="M78" s="218">
        <v>50082576</v>
      </c>
      <c r="N78" s="219">
        <v>44239290</v>
      </c>
    </row>
    <row r="79" spans="1:14" ht="25.5" x14ac:dyDescent="0.2">
      <c r="A79" s="211" t="s">
        <v>295</v>
      </c>
      <c r="B79" s="212" t="s">
        <v>552</v>
      </c>
      <c r="C79" s="212" t="s">
        <v>552</v>
      </c>
      <c r="D79" s="228" t="s">
        <v>552</v>
      </c>
      <c r="E79" s="217" t="s">
        <v>552</v>
      </c>
      <c r="F79" s="217" t="s">
        <v>552</v>
      </c>
      <c r="G79" s="228" t="s">
        <v>1114</v>
      </c>
      <c r="H79" s="213">
        <v>24111878</v>
      </c>
      <c r="I79" s="218">
        <v>0</v>
      </c>
      <c r="J79" s="218">
        <v>0</v>
      </c>
      <c r="K79" s="218">
        <v>0</v>
      </c>
      <c r="L79" s="218">
        <v>0</v>
      </c>
      <c r="M79" s="218">
        <v>24111878</v>
      </c>
      <c r="N79" s="219">
        <v>14701821</v>
      </c>
    </row>
    <row r="80" spans="1:14" ht="12.75" x14ac:dyDescent="0.2">
      <c r="A80" s="211" t="s">
        <v>295</v>
      </c>
      <c r="B80" s="212" t="s">
        <v>243</v>
      </c>
      <c r="C80" s="212">
        <v>1105</v>
      </c>
      <c r="D80" s="228" t="s">
        <v>103</v>
      </c>
      <c r="E80" s="217">
        <v>11010202</v>
      </c>
      <c r="F80" s="217">
        <v>9999</v>
      </c>
      <c r="G80" s="228" t="s">
        <v>444</v>
      </c>
      <c r="H80" s="213">
        <v>24111878</v>
      </c>
      <c r="I80" s="218">
        <v>0</v>
      </c>
      <c r="J80" s="218">
        <v>0</v>
      </c>
      <c r="K80" s="218">
        <v>0</v>
      </c>
      <c r="L80" s="218">
        <v>0</v>
      </c>
      <c r="M80" s="218">
        <v>24111878</v>
      </c>
      <c r="N80" s="219">
        <v>14701821</v>
      </c>
    </row>
    <row r="81" spans="1:14" ht="25.5" x14ac:dyDescent="0.2">
      <c r="A81" s="211" t="s">
        <v>296</v>
      </c>
      <c r="B81" s="212" t="s">
        <v>552</v>
      </c>
      <c r="C81" s="212" t="s">
        <v>552</v>
      </c>
      <c r="D81" s="228" t="s">
        <v>552</v>
      </c>
      <c r="E81" s="217" t="s">
        <v>552</v>
      </c>
      <c r="F81" s="217" t="s">
        <v>552</v>
      </c>
      <c r="G81" s="228" t="s">
        <v>1115</v>
      </c>
      <c r="H81" s="213">
        <v>25970698</v>
      </c>
      <c r="I81" s="218">
        <v>0</v>
      </c>
      <c r="J81" s="218">
        <v>0</v>
      </c>
      <c r="K81" s="218">
        <v>0</v>
      </c>
      <c r="L81" s="218">
        <v>0</v>
      </c>
      <c r="M81" s="218">
        <v>25970698</v>
      </c>
      <c r="N81" s="219">
        <v>29537469</v>
      </c>
    </row>
    <row r="82" spans="1:14" ht="12.75" x14ac:dyDescent="0.2">
      <c r="A82" s="211" t="s">
        <v>296</v>
      </c>
      <c r="B82" s="212" t="s">
        <v>243</v>
      </c>
      <c r="C82" s="212">
        <v>1105</v>
      </c>
      <c r="D82" s="228" t="s">
        <v>104</v>
      </c>
      <c r="E82" s="217">
        <v>11010202</v>
      </c>
      <c r="F82" s="217">
        <v>9999</v>
      </c>
      <c r="G82" s="228" t="s">
        <v>445</v>
      </c>
      <c r="H82" s="213">
        <v>25970698</v>
      </c>
      <c r="I82" s="218">
        <v>0</v>
      </c>
      <c r="J82" s="218">
        <v>0</v>
      </c>
      <c r="K82" s="218">
        <v>0</v>
      </c>
      <c r="L82" s="218">
        <v>0</v>
      </c>
      <c r="M82" s="218">
        <v>25970698</v>
      </c>
      <c r="N82" s="219">
        <v>29537469</v>
      </c>
    </row>
    <row r="83" spans="1:14" ht="12.75" x14ac:dyDescent="0.2">
      <c r="A83" s="215" t="s">
        <v>892</v>
      </c>
      <c r="B83" s="216" t="s">
        <v>552</v>
      </c>
      <c r="C83" s="216" t="s">
        <v>552</v>
      </c>
      <c r="D83" s="226" t="s">
        <v>552</v>
      </c>
      <c r="E83" s="216" t="s">
        <v>552</v>
      </c>
      <c r="F83" s="216" t="s">
        <v>552</v>
      </c>
      <c r="G83" s="226" t="s">
        <v>1116</v>
      </c>
      <c r="H83" s="213">
        <v>540590960</v>
      </c>
      <c r="I83" s="213">
        <v>0</v>
      </c>
      <c r="J83" s="213">
        <v>0</v>
      </c>
      <c r="K83" s="213">
        <v>0</v>
      </c>
      <c r="L83" s="213">
        <v>0</v>
      </c>
      <c r="M83" s="213">
        <v>540590960</v>
      </c>
      <c r="N83" s="214">
        <v>334616159</v>
      </c>
    </row>
    <row r="84" spans="1:14" ht="25.5" x14ac:dyDescent="0.2">
      <c r="A84" s="211" t="s">
        <v>279</v>
      </c>
      <c r="B84" s="212" t="s">
        <v>552</v>
      </c>
      <c r="C84" s="212" t="s">
        <v>552</v>
      </c>
      <c r="D84" s="225" t="s">
        <v>552</v>
      </c>
      <c r="E84" s="212" t="s">
        <v>552</v>
      </c>
      <c r="F84" s="212" t="s">
        <v>552</v>
      </c>
      <c r="G84" s="225" t="s">
        <v>1117</v>
      </c>
      <c r="H84" s="213">
        <v>540590960</v>
      </c>
      <c r="I84" s="213">
        <v>0</v>
      </c>
      <c r="J84" s="213">
        <v>0</v>
      </c>
      <c r="K84" s="213">
        <v>0</v>
      </c>
      <c r="L84" s="213">
        <v>0</v>
      </c>
      <c r="M84" s="213">
        <v>540590960</v>
      </c>
      <c r="N84" s="214">
        <v>334616159</v>
      </c>
    </row>
    <row r="85" spans="1:14" ht="12.75" x14ac:dyDescent="0.2">
      <c r="A85" s="211" t="s">
        <v>279</v>
      </c>
      <c r="B85" s="212" t="s">
        <v>742</v>
      </c>
      <c r="C85" s="212">
        <v>1105</v>
      </c>
      <c r="D85" s="225" t="s">
        <v>743</v>
      </c>
      <c r="E85" s="212">
        <v>11010202</v>
      </c>
      <c r="F85" s="212">
        <v>9999</v>
      </c>
      <c r="G85" s="225" t="s">
        <v>744</v>
      </c>
      <c r="H85" s="213">
        <v>135147740</v>
      </c>
      <c r="I85" s="213">
        <v>0</v>
      </c>
      <c r="J85" s="213">
        <v>0</v>
      </c>
      <c r="K85" s="213">
        <v>0</v>
      </c>
      <c r="L85" s="213">
        <v>0</v>
      </c>
      <c r="M85" s="213">
        <v>135147740</v>
      </c>
      <c r="N85" s="214">
        <v>83654040</v>
      </c>
    </row>
    <row r="86" spans="1:14" ht="12.75" x14ac:dyDescent="0.2">
      <c r="A86" s="211" t="s">
        <v>279</v>
      </c>
      <c r="B86" s="212" t="s">
        <v>742</v>
      </c>
      <c r="C86" s="212">
        <v>1105</v>
      </c>
      <c r="D86" s="225" t="s">
        <v>743</v>
      </c>
      <c r="E86" s="212">
        <v>11010202</v>
      </c>
      <c r="F86" s="212">
        <v>9999</v>
      </c>
      <c r="G86" s="225" t="s">
        <v>744</v>
      </c>
      <c r="H86" s="213">
        <v>405443220</v>
      </c>
      <c r="I86" s="213">
        <v>0</v>
      </c>
      <c r="J86" s="213">
        <v>0</v>
      </c>
      <c r="K86" s="213">
        <v>0</v>
      </c>
      <c r="L86" s="213">
        <v>0</v>
      </c>
      <c r="M86" s="213">
        <v>405443220</v>
      </c>
      <c r="N86" s="214">
        <v>250962119</v>
      </c>
    </row>
    <row r="87" spans="1:14" ht="12.75" x14ac:dyDescent="0.2">
      <c r="A87" s="211" t="s">
        <v>891</v>
      </c>
      <c r="B87" s="212" t="s">
        <v>552</v>
      </c>
      <c r="C87" s="212" t="s">
        <v>552</v>
      </c>
      <c r="D87" s="225" t="s">
        <v>552</v>
      </c>
      <c r="E87" s="212" t="s">
        <v>552</v>
      </c>
      <c r="F87" s="212" t="s">
        <v>552</v>
      </c>
      <c r="G87" s="225" t="s">
        <v>1118</v>
      </c>
      <c r="H87" s="213">
        <v>24469846740</v>
      </c>
      <c r="I87" s="213">
        <v>0</v>
      </c>
      <c r="J87" s="213">
        <v>0</v>
      </c>
      <c r="K87" s="213">
        <v>0</v>
      </c>
      <c r="L87" s="213">
        <v>0</v>
      </c>
      <c r="M87" s="213">
        <v>24469846740</v>
      </c>
      <c r="N87" s="214">
        <v>10837921000</v>
      </c>
    </row>
    <row r="88" spans="1:14" ht="12.75" x14ac:dyDescent="0.2">
      <c r="A88" s="215" t="s">
        <v>297</v>
      </c>
      <c r="B88" s="216" t="s">
        <v>552</v>
      </c>
      <c r="C88" s="216" t="s">
        <v>552</v>
      </c>
      <c r="D88" s="226" t="s">
        <v>552</v>
      </c>
      <c r="E88" s="216" t="s">
        <v>552</v>
      </c>
      <c r="F88" s="216" t="s">
        <v>552</v>
      </c>
      <c r="G88" s="226" t="s">
        <v>1119</v>
      </c>
      <c r="H88" s="213">
        <v>23939015940</v>
      </c>
      <c r="I88" s="213">
        <v>0</v>
      </c>
      <c r="J88" s="213">
        <v>0</v>
      </c>
      <c r="K88" s="213">
        <v>0</v>
      </c>
      <c r="L88" s="213">
        <v>0</v>
      </c>
      <c r="M88" s="213">
        <v>23939015940</v>
      </c>
      <c r="N88" s="214">
        <v>10539151000</v>
      </c>
    </row>
    <row r="89" spans="1:14" ht="12.75" x14ac:dyDescent="0.2">
      <c r="A89" s="215" t="s">
        <v>297</v>
      </c>
      <c r="B89" s="216" t="s">
        <v>162</v>
      </c>
      <c r="C89" s="216">
        <v>1105</v>
      </c>
      <c r="D89" s="226" t="s">
        <v>12</v>
      </c>
      <c r="E89" s="216">
        <v>11010203</v>
      </c>
      <c r="F89" s="216">
        <v>9999</v>
      </c>
      <c r="G89" s="226" t="s">
        <v>379</v>
      </c>
      <c r="H89" s="213">
        <v>21329663203</v>
      </c>
      <c r="I89" s="213">
        <v>0</v>
      </c>
      <c r="J89" s="213">
        <v>0</v>
      </c>
      <c r="K89" s="213">
        <v>0</v>
      </c>
      <c r="L89" s="213">
        <v>0</v>
      </c>
      <c r="M89" s="213">
        <v>21329663203</v>
      </c>
      <c r="N89" s="214">
        <v>9390383541</v>
      </c>
    </row>
    <row r="90" spans="1:14" ht="12.75" x14ac:dyDescent="0.2">
      <c r="A90" s="211" t="s">
        <v>297</v>
      </c>
      <c r="B90" s="212" t="s">
        <v>238</v>
      </c>
      <c r="C90" s="212">
        <v>1105</v>
      </c>
      <c r="D90" s="225" t="s">
        <v>12</v>
      </c>
      <c r="E90" s="212">
        <v>11010203</v>
      </c>
      <c r="F90" s="212">
        <v>9999</v>
      </c>
      <c r="G90" s="225" t="s">
        <v>379</v>
      </c>
      <c r="H90" s="213">
        <v>2369962578</v>
      </c>
      <c r="I90" s="213">
        <v>0</v>
      </c>
      <c r="J90" s="213">
        <v>0</v>
      </c>
      <c r="K90" s="213">
        <v>0</v>
      </c>
      <c r="L90" s="213">
        <v>0</v>
      </c>
      <c r="M90" s="213">
        <v>2369962578</v>
      </c>
      <c r="N90" s="214">
        <v>1043375949</v>
      </c>
    </row>
    <row r="91" spans="1:14" ht="12.75" x14ac:dyDescent="0.2">
      <c r="A91" s="211" t="s">
        <v>297</v>
      </c>
      <c r="B91" s="212" t="s">
        <v>239</v>
      </c>
      <c r="C91" s="212">
        <v>1105</v>
      </c>
      <c r="D91" s="228" t="s">
        <v>12</v>
      </c>
      <c r="E91" s="217">
        <v>11010203</v>
      </c>
      <c r="F91" s="217">
        <v>9999</v>
      </c>
      <c r="G91" s="228" t="s">
        <v>379</v>
      </c>
      <c r="H91" s="213">
        <v>239390159</v>
      </c>
      <c r="I91" s="218">
        <v>0</v>
      </c>
      <c r="J91" s="218">
        <v>0</v>
      </c>
      <c r="K91" s="218">
        <v>0</v>
      </c>
      <c r="L91" s="218">
        <v>0</v>
      </c>
      <c r="M91" s="218">
        <v>239390159</v>
      </c>
      <c r="N91" s="219">
        <v>105391510</v>
      </c>
    </row>
    <row r="92" spans="1:14" ht="12.75" x14ac:dyDescent="0.2">
      <c r="A92" s="211" t="s">
        <v>298</v>
      </c>
      <c r="B92" s="212" t="s">
        <v>552</v>
      </c>
      <c r="C92" s="212" t="s">
        <v>552</v>
      </c>
      <c r="D92" s="225" t="s">
        <v>552</v>
      </c>
      <c r="E92" s="212" t="s">
        <v>552</v>
      </c>
      <c r="F92" s="212" t="s">
        <v>552</v>
      </c>
      <c r="G92" s="225" t="s">
        <v>1120</v>
      </c>
      <c r="H92" s="213">
        <v>530830800</v>
      </c>
      <c r="I92" s="213">
        <v>0</v>
      </c>
      <c r="J92" s="213">
        <v>0</v>
      </c>
      <c r="K92" s="213">
        <v>0</v>
      </c>
      <c r="L92" s="213">
        <v>0</v>
      </c>
      <c r="M92" s="213">
        <v>530830800</v>
      </c>
      <c r="N92" s="214">
        <v>298770000</v>
      </c>
    </row>
    <row r="93" spans="1:14" ht="12.75" x14ac:dyDescent="0.2">
      <c r="A93" s="211" t="s">
        <v>298</v>
      </c>
      <c r="B93" s="216" t="s">
        <v>162</v>
      </c>
      <c r="C93" s="212">
        <v>1105</v>
      </c>
      <c r="D93" s="225" t="s">
        <v>13</v>
      </c>
      <c r="E93" s="212">
        <v>11010203</v>
      </c>
      <c r="F93" s="212">
        <v>9999</v>
      </c>
      <c r="G93" s="225" t="s">
        <v>380</v>
      </c>
      <c r="H93" s="213">
        <v>472970243</v>
      </c>
      <c r="I93" s="213">
        <v>0</v>
      </c>
      <c r="J93" s="213">
        <v>0</v>
      </c>
      <c r="K93" s="213">
        <v>0</v>
      </c>
      <c r="L93" s="213">
        <v>0</v>
      </c>
      <c r="M93" s="213">
        <v>472970243</v>
      </c>
      <c r="N93" s="214">
        <v>266204070</v>
      </c>
    </row>
    <row r="94" spans="1:14" ht="12.75" x14ac:dyDescent="0.2">
      <c r="A94" s="211" t="s">
        <v>298</v>
      </c>
      <c r="B94" s="212" t="s">
        <v>238</v>
      </c>
      <c r="C94" s="212">
        <v>1105</v>
      </c>
      <c r="D94" s="225" t="s">
        <v>13</v>
      </c>
      <c r="E94" s="212">
        <v>11010203</v>
      </c>
      <c r="F94" s="212">
        <v>9999</v>
      </c>
      <c r="G94" s="225" t="s">
        <v>380</v>
      </c>
      <c r="H94" s="213">
        <v>52552249</v>
      </c>
      <c r="I94" s="213">
        <v>0</v>
      </c>
      <c r="J94" s="213">
        <v>0</v>
      </c>
      <c r="K94" s="213">
        <v>0</v>
      </c>
      <c r="L94" s="213">
        <v>0</v>
      </c>
      <c r="M94" s="213">
        <v>52552249</v>
      </c>
      <c r="N94" s="214">
        <v>29578230</v>
      </c>
    </row>
    <row r="95" spans="1:14" ht="12.75" x14ac:dyDescent="0.2">
      <c r="A95" s="211" t="s">
        <v>298</v>
      </c>
      <c r="B95" s="212" t="s">
        <v>239</v>
      </c>
      <c r="C95" s="212">
        <v>1105</v>
      </c>
      <c r="D95" s="228" t="s">
        <v>13</v>
      </c>
      <c r="E95" s="217">
        <v>11010203</v>
      </c>
      <c r="F95" s="217">
        <v>9999</v>
      </c>
      <c r="G95" s="228" t="s">
        <v>380</v>
      </c>
      <c r="H95" s="213">
        <v>5308308</v>
      </c>
      <c r="I95" s="218">
        <v>0</v>
      </c>
      <c r="J95" s="218">
        <v>0</v>
      </c>
      <c r="K95" s="218">
        <v>0</v>
      </c>
      <c r="L95" s="218">
        <v>0</v>
      </c>
      <c r="M95" s="218">
        <v>5308308</v>
      </c>
      <c r="N95" s="219">
        <v>2987700</v>
      </c>
    </row>
    <row r="96" spans="1:14" ht="12.75" x14ac:dyDescent="0.2">
      <c r="A96" s="211" t="s">
        <v>890</v>
      </c>
      <c r="B96" s="212" t="s">
        <v>552</v>
      </c>
      <c r="C96" s="212" t="s">
        <v>552</v>
      </c>
      <c r="D96" s="225" t="s">
        <v>552</v>
      </c>
      <c r="E96" s="212" t="s">
        <v>552</v>
      </c>
      <c r="F96" s="212" t="s">
        <v>552</v>
      </c>
      <c r="G96" s="225" t="s">
        <v>1121</v>
      </c>
      <c r="H96" s="213">
        <v>4078307790</v>
      </c>
      <c r="I96" s="213">
        <v>0</v>
      </c>
      <c r="J96" s="213">
        <v>0</v>
      </c>
      <c r="K96" s="213">
        <v>0</v>
      </c>
      <c r="L96" s="213">
        <v>0</v>
      </c>
      <c r="M96" s="213">
        <v>4078307790</v>
      </c>
      <c r="N96" s="214">
        <v>2170769810</v>
      </c>
    </row>
    <row r="97" spans="1:14" ht="25.5" x14ac:dyDescent="0.2">
      <c r="A97" s="211" t="s">
        <v>299</v>
      </c>
      <c r="B97" s="212" t="s">
        <v>552</v>
      </c>
      <c r="C97" s="212" t="s">
        <v>552</v>
      </c>
      <c r="D97" s="225" t="s">
        <v>552</v>
      </c>
      <c r="E97" s="212" t="s">
        <v>552</v>
      </c>
      <c r="F97" s="212" t="s">
        <v>552</v>
      </c>
      <c r="G97" s="225" t="s">
        <v>1122</v>
      </c>
      <c r="H97" s="213">
        <v>3989835990</v>
      </c>
      <c r="I97" s="213">
        <v>0</v>
      </c>
      <c r="J97" s="213">
        <v>0</v>
      </c>
      <c r="K97" s="213">
        <v>0</v>
      </c>
      <c r="L97" s="213">
        <v>0</v>
      </c>
      <c r="M97" s="213">
        <v>3989835990</v>
      </c>
      <c r="N97" s="214">
        <v>2109817000</v>
      </c>
    </row>
    <row r="98" spans="1:14" ht="38.25" x14ac:dyDescent="0.2">
      <c r="A98" s="211" t="s">
        <v>299</v>
      </c>
      <c r="B98" s="212" t="s">
        <v>191</v>
      </c>
      <c r="C98" s="212">
        <v>1105</v>
      </c>
      <c r="D98" s="225" t="s">
        <v>67</v>
      </c>
      <c r="E98" s="212">
        <v>11020201</v>
      </c>
      <c r="F98" s="212">
        <v>9999</v>
      </c>
      <c r="G98" s="225" t="s">
        <v>143</v>
      </c>
      <c r="H98" s="213">
        <v>1994917995</v>
      </c>
      <c r="I98" s="213">
        <v>0</v>
      </c>
      <c r="J98" s="213">
        <v>0</v>
      </c>
      <c r="K98" s="213">
        <v>0</v>
      </c>
      <c r="L98" s="213">
        <v>0</v>
      </c>
      <c r="M98" s="213">
        <v>1994917995</v>
      </c>
      <c r="N98" s="214">
        <v>1054908500</v>
      </c>
    </row>
    <row r="99" spans="1:14" ht="38.25" x14ac:dyDescent="0.2">
      <c r="A99" s="211" t="s">
        <v>299</v>
      </c>
      <c r="B99" s="212" t="s">
        <v>191</v>
      </c>
      <c r="C99" s="212">
        <v>1105</v>
      </c>
      <c r="D99" s="225" t="s">
        <v>67</v>
      </c>
      <c r="E99" s="212">
        <v>11020201</v>
      </c>
      <c r="F99" s="212">
        <v>9999</v>
      </c>
      <c r="G99" s="225" t="s">
        <v>143</v>
      </c>
      <c r="H99" s="213">
        <v>1994917995</v>
      </c>
      <c r="I99" s="213">
        <v>0</v>
      </c>
      <c r="J99" s="213">
        <v>0</v>
      </c>
      <c r="K99" s="213">
        <v>0</v>
      </c>
      <c r="L99" s="213">
        <v>0</v>
      </c>
      <c r="M99" s="213">
        <v>1994917995</v>
      </c>
      <c r="N99" s="214">
        <v>1054908500</v>
      </c>
    </row>
    <row r="100" spans="1:14" ht="25.5" x14ac:dyDescent="0.2">
      <c r="A100" s="211" t="s">
        <v>300</v>
      </c>
      <c r="B100" s="212" t="s">
        <v>552</v>
      </c>
      <c r="C100" s="212" t="s">
        <v>552</v>
      </c>
      <c r="D100" s="225" t="s">
        <v>552</v>
      </c>
      <c r="E100" s="212" t="s">
        <v>552</v>
      </c>
      <c r="F100" s="212" t="s">
        <v>552</v>
      </c>
      <c r="G100" s="225" t="s">
        <v>1123</v>
      </c>
      <c r="H100" s="213">
        <v>88471800</v>
      </c>
      <c r="I100" s="213">
        <v>0</v>
      </c>
      <c r="J100" s="213">
        <v>0</v>
      </c>
      <c r="K100" s="213">
        <v>0</v>
      </c>
      <c r="L100" s="213">
        <v>0</v>
      </c>
      <c r="M100" s="213">
        <v>88471800</v>
      </c>
      <c r="N100" s="214">
        <v>60952810</v>
      </c>
    </row>
    <row r="101" spans="1:14" ht="38.25" x14ac:dyDescent="0.2">
      <c r="A101" s="211" t="s">
        <v>300</v>
      </c>
      <c r="B101" s="212" t="s">
        <v>192</v>
      </c>
      <c r="C101" s="212">
        <v>1105</v>
      </c>
      <c r="D101" s="225" t="s">
        <v>68</v>
      </c>
      <c r="E101" s="212">
        <v>11020201</v>
      </c>
      <c r="F101" s="212">
        <v>9999</v>
      </c>
      <c r="G101" s="225" t="s">
        <v>142</v>
      </c>
      <c r="H101" s="213">
        <v>44235900</v>
      </c>
      <c r="I101" s="213">
        <v>0</v>
      </c>
      <c r="J101" s="213">
        <v>0</v>
      </c>
      <c r="K101" s="213">
        <v>0</v>
      </c>
      <c r="L101" s="213">
        <v>0</v>
      </c>
      <c r="M101" s="213">
        <v>44235900</v>
      </c>
      <c r="N101" s="214">
        <v>15099500</v>
      </c>
    </row>
    <row r="102" spans="1:14" ht="38.25" x14ac:dyDescent="0.2">
      <c r="A102" s="215" t="s">
        <v>300</v>
      </c>
      <c r="B102" s="216" t="s">
        <v>192</v>
      </c>
      <c r="C102" s="216">
        <v>1105</v>
      </c>
      <c r="D102" s="226" t="s">
        <v>68</v>
      </c>
      <c r="E102" s="216">
        <v>11020201</v>
      </c>
      <c r="F102" s="216">
        <v>9999</v>
      </c>
      <c r="G102" s="226" t="s">
        <v>142</v>
      </c>
      <c r="H102" s="213">
        <v>44235900</v>
      </c>
      <c r="I102" s="213">
        <v>0</v>
      </c>
      <c r="J102" s="213">
        <v>0</v>
      </c>
      <c r="K102" s="213">
        <v>0</v>
      </c>
      <c r="L102" s="213">
        <v>0</v>
      </c>
      <c r="M102" s="213">
        <v>44235900</v>
      </c>
      <c r="N102" s="214">
        <v>45853310</v>
      </c>
    </row>
    <row r="103" spans="1:14" ht="12.75" x14ac:dyDescent="0.2">
      <c r="A103" s="215" t="s">
        <v>889</v>
      </c>
      <c r="B103" s="216" t="s">
        <v>552</v>
      </c>
      <c r="C103" s="216" t="s">
        <v>552</v>
      </c>
      <c r="D103" s="226" t="s">
        <v>552</v>
      </c>
      <c r="E103" s="216" t="s">
        <v>552</v>
      </c>
      <c r="F103" s="216" t="s">
        <v>552</v>
      </c>
      <c r="G103" s="226" t="s">
        <v>1124</v>
      </c>
      <c r="H103" s="213">
        <v>33034815862</v>
      </c>
      <c r="I103" s="213">
        <v>0</v>
      </c>
      <c r="J103" s="213">
        <v>0</v>
      </c>
      <c r="K103" s="213">
        <v>0</v>
      </c>
      <c r="L103" s="213">
        <v>0</v>
      </c>
      <c r="M103" s="213">
        <v>33034815862</v>
      </c>
      <c r="N103" s="214">
        <v>22109704752</v>
      </c>
    </row>
    <row r="104" spans="1:14" ht="25.5" x14ac:dyDescent="0.2">
      <c r="A104" s="211" t="s">
        <v>888</v>
      </c>
      <c r="B104" s="212" t="s">
        <v>552</v>
      </c>
      <c r="C104" s="212" t="s">
        <v>552</v>
      </c>
      <c r="D104" s="225" t="s">
        <v>552</v>
      </c>
      <c r="E104" s="212" t="s">
        <v>552</v>
      </c>
      <c r="F104" s="212" t="s">
        <v>552</v>
      </c>
      <c r="G104" s="225" t="s">
        <v>1125</v>
      </c>
      <c r="H104" s="213">
        <v>26020888428</v>
      </c>
      <c r="I104" s="213">
        <v>0</v>
      </c>
      <c r="J104" s="213">
        <v>0</v>
      </c>
      <c r="K104" s="213">
        <v>0</v>
      </c>
      <c r="L104" s="213">
        <v>0</v>
      </c>
      <c r="M104" s="213">
        <v>26020888428</v>
      </c>
      <c r="N104" s="214">
        <v>16846768824</v>
      </c>
    </row>
    <row r="105" spans="1:14" ht="25.5" x14ac:dyDescent="0.2">
      <c r="A105" s="211" t="s">
        <v>301</v>
      </c>
      <c r="B105" s="212" t="s">
        <v>552</v>
      </c>
      <c r="C105" s="212" t="s">
        <v>552</v>
      </c>
      <c r="D105" s="225" t="s">
        <v>552</v>
      </c>
      <c r="E105" s="212" t="s">
        <v>552</v>
      </c>
      <c r="F105" s="212" t="s">
        <v>552</v>
      </c>
      <c r="G105" s="225" t="s">
        <v>1126</v>
      </c>
      <c r="H105" s="213">
        <v>19322955475</v>
      </c>
      <c r="I105" s="213">
        <v>0</v>
      </c>
      <c r="J105" s="213">
        <v>0</v>
      </c>
      <c r="K105" s="213">
        <v>0</v>
      </c>
      <c r="L105" s="213">
        <v>0</v>
      </c>
      <c r="M105" s="213">
        <v>19322955475</v>
      </c>
      <c r="N105" s="214">
        <v>11013413336</v>
      </c>
    </row>
    <row r="106" spans="1:14" ht="12.75" x14ac:dyDescent="0.2">
      <c r="A106" s="215" t="s">
        <v>301</v>
      </c>
      <c r="B106" s="216" t="s">
        <v>162</v>
      </c>
      <c r="C106" s="216">
        <v>1105</v>
      </c>
      <c r="D106" s="226" t="s">
        <v>14</v>
      </c>
      <c r="E106" s="216">
        <v>11010204</v>
      </c>
      <c r="F106" s="216">
        <v>9999</v>
      </c>
      <c r="G106" s="226" t="s">
        <v>381</v>
      </c>
      <c r="H106" s="213">
        <v>9528701298</v>
      </c>
      <c r="I106" s="213">
        <v>0</v>
      </c>
      <c r="J106" s="213">
        <v>0</v>
      </c>
      <c r="K106" s="213">
        <v>0</v>
      </c>
      <c r="L106" s="213">
        <v>0</v>
      </c>
      <c r="M106" s="213">
        <v>9528701298</v>
      </c>
      <c r="N106" s="214">
        <v>3811237358</v>
      </c>
    </row>
    <row r="107" spans="1:14" ht="12.75" x14ac:dyDescent="0.2">
      <c r="A107" s="211" t="s">
        <v>301</v>
      </c>
      <c r="B107" s="212" t="s">
        <v>238</v>
      </c>
      <c r="C107" s="212">
        <v>1105</v>
      </c>
      <c r="D107" s="225" t="s">
        <v>46</v>
      </c>
      <c r="E107" s="212">
        <v>11010204</v>
      </c>
      <c r="F107" s="212">
        <v>9999</v>
      </c>
      <c r="G107" s="225" t="s">
        <v>409</v>
      </c>
      <c r="H107" s="213">
        <v>1058744589</v>
      </c>
      <c r="I107" s="213">
        <v>0</v>
      </c>
      <c r="J107" s="213">
        <v>0</v>
      </c>
      <c r="K107" s="213">
        <v>0</v>
      </c>
      <c r="L107" s="213">
        <v>0</v>
      </c>
      <c r="M107" s="213">
        <v>1058744589</v>
      </c>
      <c r="N107" s="214">
        <v>423470820</v>
      </c>
    </row>
    <row r="108" spans="1:14" ht="12.75" x14ac:dyDescent="0.2">
      <c r="A108" s="215" t="s">
        <v>301</v>
      </c>
      <c r="B108" s="216" t="s">
        <v>239</v>
      </c>
      <c r="C108" s="216">
        <v>1105</v>
      </c>
      <c r="D108" s="226" t="s">
        <v>46</v>
      </c>
      <c r="E108" s="216">
        <v>11010204</v>
      </c>
      <c r="F108" s="216">
        <v>9999</v>
      </c>
      <c r="G108" s="226" t="s">
        <v>409</v>
      </c>
      <c r="H108" s="213">
        <v>106943898</v>
      </c>
      <c r="I108" s="213">
        <v>0</v>
      </c>
      <c r="J108" s="213">
        <v>0</v>
      </c>
      <c r="K108" s="213">
        <v>0</v>
      </c>
      <c r="L108" s="213">
        <v>0</v>
      </c>
      <c r="M108" s="213">
        <v>106943898</v>
      </c>
      <c r="N108" s="214">
        <v>42774830</v>
      </c>
    </row>
    <row r="109" spans="1:14" ht="12.75" x14ac:dyDescent="0.2">
      <c r="A109" s="211" t="s">
        <v>301</v>
      </c>
      <c r="B109" s="212" t="s">
        <v>246</v>
      </c>
      <c r="C109" s="212">
        <v>1105</v>
      </c>
      <c r="D109" s="225" t="s">
        <v>107</v>
      </c>
      <c r="E109" s="212">
        <v>11010204</v>
      </c>
      <c r="F109" s="212">
        <v>9999</v>
      </c>
      <c r="G109" s="225" t="s">
        <v>155</v>
      </c>
      <c r="H109" s="213">
        <v>8628565690</v>
      </c>
      <c r="I109" s="218">
        <v>0</v>
      </c>
      <c r="J109" s="218">
        <v>0</v>
      </c>
      <c r="K109" s="218">
        <v>0</v>
      </c>
      <c r="L109" s="218">
        <v>0</v>
      </c>
      <c r="M109" s="218">
        <v>8628565690</v>
      </c>
      <c r="N109" s="219">
        <v>6735930328</v>
      </c>
    </row>
    <row r="110" spans="1:14" ht="25.5" x14ac:dyDescent="0.2">
      <c r="A110" s="211" t="s">
        <v>302</v>
      </c>
      <c r="B110" s="212" t="s">
        <v>552</v>
      </c>
      <c r="C110" s="212" t="s">
        <v>552</v>
      </c>
      <c r="D110" s="225" t="s">
        <v>552</v>
      </c>
      <c r="E110" s="212" t="s">
        <v>552</v>
      </c>
      <c r="F110" s="212" t="s">
        <v>552</v>
      </c>
      <c r="G110" s="225" t="s">
        <v>1127</v>
      </c>
      <c r="H110" s="213">
        <v>6697932953</v>
      </c>
      <c r="I110" s="213">
        <v>0</v>
      </c>
      <c r="J110" s="213">
        <v>0</v>
      </c>
      <c r="K110" s="213">
        <v>0</v>
      </c>
      <c r="L110" s="213">
        <v>0</v>
      </c>
      <c r="M110" s="213">
        <v>6697932953</v>
      </c>
      <c r="N110" s="214">
        <v>5833355488</v>
      </c>
    </row>
    <row r="111" spans="1:14" ht="12.75" x14ac:dyDescent="0.2">
      <c r="A111" s="211" t="s">
        <v>302</v>
      </c>
      <c r="B111" s="216" t="s">
        <v>162</v>
      </c>
      <c r="C111" s="212">
        <v>1105</v>
      </c>
      <c r="D111" s="225" t="s">
        <v>15</v>
      </c>
      <c r="E111" s="212">
        <v>11010204</v>
      </c>
      <c r="F111" s="212">
        <v>9999</v>
      </c>
      <c r="G111" s="225" t="s">
        <v>382</v>
      </c>
      <c r="H111" s="213">
        <v>4434080112</v>
      </c>
      <c r="I111" s="213">
        <v>0</v>
      </c>
      <c r="J111" s="213">
        <v>0</v>
      </c>
      <c r="K111" s="213">
        <v>0</v>
      </c>
      <c r="L111" s="213">
        <v>0</v>
      </c>
      <c r="M111" s="213">
        <v>4434080112</v>
      </c>
      <c r="N111" s="214">
        <v>2412916816</v>
      </c>
    </row>
    <row r="112" spans="1:14" ht="12.75" x14ac:dyDescent="0.2">
      <c r="A112" s="211" t="s">
        <v>302</v>
      </c>
      <c r="B112" s="212" t="s">
        <v>238</v>
      </c>
      <c r="C112" s="212">
        <v>1105</v>
      </c>
      <c r="D112" s="225" t="s">
        <v>47</v>
      </c>
      <c r="E112" s="212">
        <v>11010204</v>
      </c>
      <c r="F112" s="212">
        <v>9999</v>
      </c>
      <c r="G112" s="225" t="s">
        <v>410</v>
      </c>
      <c r="H112" s="213">
        <v>492675568</v>
      </c>
      <c r="I112" s="213">
        <v>0</v>
      </c>
      <c r="J112" s="213">
        <v>0</v>
      </c>
      <c r="K112" s="213">
        <v>0</v>
      </c>
      <c r="L112" s="213">
        <v>0</v>
      </c>
      <c r="M112" s="213">
        <v>492675568</v>
      </c>
      <c r="N112" s="214">
        <v>268101869</v>
      </c>
    </row>
    <row r="113" spans="1:14" ht="12.75" x14ac:dyDescent="0.2">
      <c r="A113" s="211" t="s">
        <v>302</v>
      </c>
      <c r="B113" s="212" t="s">
        <v>239</v>
      </c>
      <c r="C113" s="212">
        <v>1105</v>
      </c>
      <c r="D113" s="225" t="s">
        <v>47</v>
      </c>
      <c r="E113" s="212">
        <v>11010204</v>
      </c>
      <c r="F113" s="212">
        <v>9999</v>
      </c>
      <c r="G113" s="225" t="s">
        <v>410</v>
      </c>
      <c r="H113" s="213">
        <v>49765209</v>
      </c>
      <c r="I113" s="213">
        <v>0</v>
      </c>
      <c r="J113" s="213">
        <v>0</v>
      </c>
      <c r="K113" s="213">
        <v>0</v>
      </c>
      <c r="L113" s="213">
        <v>0</v>
      </c>
      <c r="M113" s="213">
        <v>49765209</v>
      </c>
      <c r="N113" s="214">
        <v>27080996</v>
      </c>
    </row>
    <row r="114" spans="1:14" ht="12.75" x14ac:dyDescent="0.2">
      <c r="A114" s="211" t="s">
        <v>302</v>
      </c>
      <c r="B114" s="212" t="s">
        <v>247</v>
      </c>
      <c r="C114" s="212">
        <v>1105</v>
      </c>
      <c r="D114" s="228" t="s">
        <v>107</v>
      </c>
      <c r="E114" s="217">
        <v>11010204</v>
      </c>
      <c r="F114" s="217">
        <v>9999</v>
      </c>
      <c r="G114" s="228" t="s">
        <v>155</v>
      </c>
      <c r="H114" s="213">
        <v>1721412064</v>
      </c>
      <c r="I114" s="218">
        <v>0</v>
      </c>
      <c r="J114" s="218">
        <v>0</v>
      </c>
      <c r="K114" s="218">
        <v>0</v>
      </c>
      <c r="L114" s="218">
        <v>0</v>
      </c>
      <c r="M114" s="218">
        <v>1721412064</v>
      </c>
      <c r="N114" s="219">
        <v>3125255807</v>
      </c>
    </row>
    <row r="115" spans="1:14" ht="25.5" x14ac:dyDescent="0.2">
      <c r="A115" s="211" t="s">
        <v>887</v>
      </c>
      <c r="B115" s="212" t="s">
        <v>552</v>
      </c>
      <c r="C115" s="212" t="s">
        <v>552</v>
      </c>
      <c r="D115" s="225" t="s">
        <v>552</v>
      </c>
      <c r="E115" s="212" t="s">
        <v>552</v>
      </c>
      <c r="F115" s="212" t="s">
        <v>552</v>
      </c>
      <c r="G115" s="225" t="s">
        <v>1128</v>
      </c>
      <c r="H115" s="213">
        <v>4028992068</v>
      </c>
      <c r="I115" s="213">
        <v>0</v>
      </c>
      <c r="J115" s="213">
        <v>0</v>
      </c>
      <c r="K115" s="213">
        <v>0</v>
      </c>
      <c r="L115" s="213">
        <v>0</v>
      </c>
      <c r="M115" s="213">
        <v>4028992068</v>
      </c>
      <c r="N115" s="214">
        <v>3930923742</v>
      </c>
    </row>
    <row r="116" spans="1:14" ht="38.25" x14ac:dyDescent="0.2">
      <c r="A116" s="211" t="s">
        <v>276</v>
      </c>
      <c r="B116" s="212" t="s">
        <v>552</v>
      </c>
      <c r="C116" s="212" t="s">
        <v>552</v>
      </c>
      <c r="D116" s="225" t="s">
        <v>552</v>
      </c>
      <c r="E116" s="212" t="s">
        <v>552</v>
      </c>
      <c r="F116" s="212" t="s">
        <v>552</v>
      </c>
      <c r="G116" s="225" t="s">
        <v>1129</v>
      </c>
      <c r="H116" s="213">
        <v>2737790358</v>
      </c>
      <c r="I116" s="213">
        <v>0</v>
      </c>
      <c r="J116" s="213">
        <v>0</v>
      </c>
      <c r="K116" s="213">
        <v>0</v>
      </c>
      <c r="L116" s="213">
        <v>0</v>
      </c>
      <c r="M116" s="213">
        <v>2737790358</v>
      </c>
      <c r="N116" s="214">
        <v>2746600000</v>
      </c>
    </row>
    <row r="117" spans="1:14" ht="12.75" x14ac:dyDescent="0.2">
      <c r="A117" s="211" t="s">
        <v>276</v>
      </c>
      <c r="B117" s="212" t="s">
        <v>616</v>
      </c>
      <c r="C117" s="212">
        <v>1105</v>
      </c>
      <c r="D117" s="225" t="s">
        <v>59</v>
      </c>
      <c r="E117" s="212">
        <v>11010204</v>
      </c>
      <c r="F117" s="212">
        <v>9999</v>
      </c>
      <c r="G117" s="225" t="s">
        <v>154</v>
      </c>
      <c r="H117" s="213">
        <v>2737790358</v>
      </c>
      <c r="I117" s="213">
        <v>0</v>
      </c>
      <c r="J117" s="213">
        <v>0</v>
      </c>
      <c r="K117" s="213">
        <v>0</v>
      </c>
      <c r="L117" s="213">
        <v>0</v>
      </c>
      <c r="M117" s="213">
        <v>2737790358</v>
      </c>
      <c r="N117" s="214">
        <v>2746600000</v>
      </c>
    </row>
    <row r="118" spans="1:14" ht="38.25" x14ac:dyDescent="0.2">
      <c r="A118" s="211" t="s">
        <v>277</v>
      </c>
      <c r="B118" s="212" t="s">
        <v>552</v>
      </c>
      <c r="C118" s="212" t="s">
        <v>552</v>
      </c>
      <c r="D118" s="225" t="s">
        <v>552</v>
      </c>
      <c r="E118" s="212" t="s">
        <v>552</v>
      </c>
      <c r="F118" s="212" t="s">
        <v>552</v>
      </c>
      <c r="G118" s="225" t="s">
        <v>1130</v>
      </c>
      <c r="H118" s="213">
        <v>1291201710</v>
      </c>
      <c r="I118" s="213">
        <v>0</v>
      </c>
      <c r="J118" s="213">
        <v>0</v>
      </c>
      <c r="K118" s="213">
        <v>0</v>
      </c>
      <c r="L118" s="213">
        <v>0</v>
      </c>
      <c r="M118" s="213">
        <v>1291201710</v>
      </c>
      <c r="N118" s="214">
        <v>1184323742</v>
      </c>
    </row>
    <row r="119" spans="1:14" ht="12.75" x14ac:dyDescent="0.2">
      <c r="A119" s="211" t="s">
        <v>277</v>
      </c>
      <c r="B119" s="212" t="s">
        <v>617</v>
      </c>
      <c r="C119" s="212">
        <v>1105</v>
      </c>
      <c r="D119" s="228" t="s">
        <v>59</v>
      </c>
      <c r="E119" s="217">
        <v>11010204</v>
      </c>
      <c r="F119" s="217">
        <v>9999</v>
      </c>
      <c r="G119" s="228" t="s">
        <v>154</v>
      </c>
      <c r="H119" s="213">
        <v>1291201710</v>
      </c>
      <c r="I119" s="218">
        <v>0</v>
      </c>
      <c r="J119" s="218">
        <v>0</v>
      </c>
      <c r="K119" s="218">
        <v>0</v>
      </c>
      <c r="L119" s="218">
        <v>0</v>
      </c>
      <c r="M119" s="218">
        <v>1291201710</v>
      </c>
      <c r="N119" s="219">
        <v>1184323742</v>
      </c>
    </row>
    <row r="120" spans="1:14" ht="12.75" x14ac:dyDescent="0.2">
      <c r="A120" s="211" t="s">
        <v>886</v>
      </c>
      <c r="B120" s="212" t="s">
        <v>552</v>
      </c>
      <c r="C120" s="212" t="s">
        <v>552</v>
      </c>
      <c r="D120" s="225" t="s">
        <v>552</v>
      </c>
      <c r="E120" s="212" t="s">
        <v>552</v>
      </c>
      <c r="F120" s="212" t="s">
        <v>552</v>
      </c>
      <c r="G120" s="225" t="s">
        <v>1131</v>
      </c>
      <c r="H120" s="213">
        <v>2984935366</v>
      </c>
      <c r="I120" s="213">
        <v>0</v>
      </c>
      <c r="J120" s="213">
        <v>0</v>
      </c>
      <c r="K120" s="213">
        <v>0</v>
      </c>
      <c r="L120" s="213">
        <v>0</v>
      </c>
      <c r="M120" s="213">
        <v>2984935366</v>
      </c>
      <c r="N120" s="214">
        <v>1332012186</v>
      </c>
    </row>
    <row r="121" spans="1:14" ht="25.5" x14ac:dyDescent="0.2">
      <c r="A121" s="211" t="s">
        <v>303</v>
      </c>
      <c r="B121" s="212" t="s">
        <v>552</v>
      </c>
      <c r="C121" s="212" t="s">
        <v>552</v>
      </c>
      <c r="D121" s="228" t="s">
        <v>552</v>
      </c>
      <c r="E121" s="217" t="s">
        <v>552</v>
      </c>
      <c r="F121" s="217" t="s">
        <v>552</v>
      </c>
      <c r="G121" s="228" t="s">
        <v>1132</v>
      </c>
      <c r="H121" s="213">
        <v>2037026626</v>
      </c>
      <c r="I121" s="218">
        <v>0</v>
      </c>
      <c r="J121" s="218">
        <v>0</v>
      </c>
      <c r="K121" s="218">
        <v>0</v>
      </c>
      <c r="L121" s="218">
        <v>0</v>
      </c>
      <c r="M121" s="218">
        <v>2037026626</v>
      </c>
      <c r="N121" s="219">
        <v>814758666</v>
      </c>
    </row>
    <row r="122" spans="1:14" ht="12.75" x14ac:dyDescent="0.2">
      <c r="A122" s="211" t="s">
        <v>303</v>
      </c>
      <c r="B122" s="212" t="s">
        <v>165</v>
      </c>
      <c r="C122" s="212">
        <v>1105</v>
      </c>
      <c r="D122" s="228" t="s">
        <v>44</v>
      </c>
      <c r="E122" s="217">
        <v>11010204</v>
      </c>
      <c r="F122" s="217">
        <v>9999</v>
      </c>
      <c r="G122" s="228" t="s">
        <v>407</v>
      </c>
      <c r="H122" s="213">
        <v>1425918638</v>
      </c>
      <c r="I122" s="218">
        <v>0</v>
      </c>
      <c r="J122" s="218">
        <v>0</v>
      </c>
      <c r="K122" s="218">
        <v>0</v>
      </c>
      <c r="L122" s="218">
        <v>0</v>
      </c>
      <c r="M122" s="218">
        <v>1425918638</v>
      </c>
      <c r="N122" s="219">
        <v>570331067</v>
      </c>
    </row>
    <row r="123" spans="1:14" ht="15" customHeight="1" x14ac:dyDescent="0.2">
      <c r="A123" s="211" t="s">
        <v>303</v>
      </c>
      <c r="B123" s="212" t="s">
        <v>166</v>
      </c>
      <c r="C123" s="212">
        <v>1105</v>
      </c>
      <c r="D123" s="225" t="s">
        <v>46</v>
      </c>
      <c r="E123" s="212">
        <v>11010204</v>
      </c>
      <c r="F123" s="212">
        <v>9999</v>
      </c>
      <c r="G123" s="225" t="s">
        <v>409</v>
      </c>
      <c r="H123" s="213">
        <v>611107988</v>
      </c>
      <c r="I123" s="213">
        <v>0</v>
      </c>
      <c r="J123" s="213">
        <v>0</v>
      </c>
      <c r="K123" s="213">
        <v>0</v>
      </c>
      <c r="L123" s="213">
        <v>0</v>
      </c>
      <c r="M123" s="213">
        <v>611107988</v>
      </c>
      <c r="N123" s="214">
        <v>244427599</v>
      </c>
    </row>
    <row r="124" spans="1:14" ht="25.5" x14ac:dyDescent="0.2">
      <c r="A124" s="215" t="s">
        <v>304</v>
      </c>
      <c r="B124" s="216" t="s">
        <v>552</v>
      </c>
      <c r="C124" s="216" t="s">
        <v>552</v>
      </c>
      <c r="D124" s="226" t="s">
        <v>552</v>
      </c>
      <c r="E124" s="216" t="s">
        <v>552</v>
      </c>
      <c r="F124" s="216" t="s">
        <v>552</v>
      </c>
      <c r="G124" s="226" t="s">
        <v>1133</v>
      </c>
      <c r="H124" s="213">
        <v>947908740</v>
      </c>
      <c r="I124" s="213">
        <v>0</v>
      </c>
      <c r="J124" s="213">
        <v>0</v>
      </c>
      <c r="K124" s="213">
        <v>0</v>
      </c>
      <c r="L124" s="213">
        <v>0</v>
      </c>
      <c r="M124" s="213">
        <v>947908740</v>
      </c>
      <c r="N124" s="214">
        <v>517253520</v>
      </c>
    </row>
    <row r="125" spans="1:14" ht="12.75" x14ac:dyDescent="0.2">
      <c r="A125" s="211" t="s">
        <v>304</v>
      </c>
      <c r="B125" s="212" t="s">
        <v>165</v>
      </c>
      <c r="C125" s="212">
        <v>1105</v>
      </c>
      <c r="D125" s="228" t="s">
        <v>45</v>
      </c>
      <c r="E125" s="217">
        <v>11010204</v>
      </c>
      <c r="F125" s="217">
        <v>9999</v>
      </c>
      <c r="G125" s="228" t="s">
        <v>408</v>
      </c>
      <c r="H125" s="213">
        <v>663536118</v>
      </c>
      <c r="I125" s="218">
        <v>0</v>
      </c>
      <c r="J125" s="218">
        <v>0</v>
      </c>
      <c r="K125" s="218">
        <v>0</v>
      </c>
      <c r="L125" s="218">
        <v>0</v>
      </c>
      <c r="M125" s="218">
        <v>663536118</v>
      </c>
      <c r="N125" s="219">
        <v>361079957</v>
      </c>
    </row>
    <row r="126" spans="1:14" ht="12.75" x14ac:dyDescent="0.2">
      <c r="A126" s="211" t="s">
        <v>304</v>
      </c>
      <c r="B126" s="212" t="s">
        <v>166</v>
      </c>
      <c r="C126" s="212">
        <v>1105</v>
      </c>
      <c r="D126" s="225" t="s">
        <v>47</v>
      </c>
      <c r="E126" s="212">
        <v>11010204</v>
      </c>
      <c r="F126" s="212">
        <v>9999</v>
      </c>
      <c r="G126" s="225" t="s">
        <v>410</v>
      </c>
      <c r="H126" s="213">
        <v>284372622</v>
      </c>
      <c r="I126" s="213">
        <v>0</v>
      </c>
      <c r="J126" s="213">
        <v>0</v>
      </c>
      <c r="K126" s="213">
        <v>0</v>
      </c>
      <c r="L126" s="213">
        <v>0</v>
      </c>
      <c r="M126" s="213">
        <v>284372622</v>
      </c>
      <c r="N126" s="214">
        <v>156173563</v>
      </c>
    </row>
    <row r="127" spans="1:14" ht="12.75" x14ac:dyDescent="0.2">
      <c r="A127" s="211" t="s">
        <v>905</v>
      </c>
      <c r="B127" s="212" t="s">
        <v>552</v>
      </c>
      <c r="C127" s="220" t="s">
        <v>552</v>
      </c>
      <c r="D127" s="228" t="s">
        <v>552</v>
      </c>
      <c r="E127" s="217" t="s">
        <v>552</v>
      </c>
      <c r="F127" s="217" t="s">
        <v>552</v>
      </c>
      <c r="G127" s="228" t="s">
        <v>1134</v>
      </c>
      <c r="H127" s="213">
        <v>29543618750</v>
      </c>
      <c r="I127" s="218">
        <v>0</v>
      </c>
      <c r="J127" s="218">
        <v>0</v>
      </c>
      <c r="K127" s="218">
        <v>0</v>
      </c>
      <c r="L127" s="218">
        <v>0</v>
      </c>
      <c r="M127" s="218">
        <v>29543618750</v>
      </c>
      <c r="N127" s="219">
        <v>26983207662</v>
      </c>
    </row>
    <row r="128" spans="1:14" ht="12.75" x14ac:dyDescent="0.2">
      <c r="A128" s="215" t="s">
        <v>307</v>
      </c>
      <c r="B128" s="216" t="s">
        <v>552</v>
      </c>
      <c r="C128" s="216" t="s">
        <v>552</v>
      </c>
      <c r="D128" s="226" t="s">
        <v>552</v>
      </c>
      <c r="E128" s="216" t="s">
        <v>552</v>
      </c>
      <c r="F128" s="216" t="s">
        <v>552</v>
      </c>
      <c r="G128" s="226" t="s">
        <v>1135</v>
      </c>
      <c r="H128" s="213">
        <v>25773069326</v>
      </c>
      <c r="I128" s="213">
        <v>0</v>
      </c>
      <c r="J128" s="213">
        <v>0</v>
      </c>
      <c r="K128" s="213">
        <v>0</v>
      </c>
      <c r="L128" s="213">
        <v>0</v>
      </c>
      <c r="M128" s="213">
        <v>25773069326</v>
      </c>
      <c r="N128" s="214">
        <v>25978319776</v>
      </c>
    </row>
    <row r="129" spans="1:14" ht="12.75" x14ac:dyDescent="0.2">
      <c r="A129" s="211" t="s">
        <v>307</v>
      </c>
      <c r="B129" s="212" t="s">
        <v>162</v>
      </c>
      <c r="C129" s="212">
        <v>1105</v>
      </c>
      <c r="D129" s="228" t="s">
        <v>4</v>
      </c>
      <c r="E129" s="217">
        <v>11010101</v>
      </c>
      <c r="F129" s="217">
        <v>9999</v>
      </c>
      <c r="G129" s="228" t="s">
        <v>376</v>
      </c>
      <c r="H129" s="213">
        <v>17394563815</v>
      </c>
      <c r="I129" s="218">
        <v>0</v>
      </c>
      <c r="J129" s="218">
        <v>0</v>
      </c>
      <c r="K129" s="218">
        <v>0</v>
      </c>
      <c r="L129" s="218">
        <v>0</v>
      </c>
      <c r="M129" s="218">
        <v>17394563815</v>
      </c>
      <c r="N129" s="219">
        <v>20809454566</v>
      </c>
    </row>
    <row r="130" spans="1:14" ht="12.75" x14ac:dyDescent="0.2">
      <c r="A130" s="215" t="s">
        <v>307</v>
      </c>
      <c r="B130" s="216" t="s">
        <v>217</v>
      </c>
      <c r="C130" s="216">
        <v>1105</v>
      </c>
      <c r="D130" s="226" t="s">
        <v>4</v>
      </c>
      <c r="E130" s="216">
        <v>11010101</v>
      </c>
      <c r="F130" s="216">
        <v>9999</v>
      </c>
      <c r="G130" s="226" t="s">
        <v>376</v>
      </c>
      <c r="H130" s="213">
        <v>5834613865</v>
      </c>
      <c r="I130" s="213">
        <v>0</v>
      </c>
      <c r="J130" s="213">
        <v>0</v>
      </c>
      <c r="K130" s="213">
        <v>0</v>
      </c>
      <c r="L130" s="213">
        <v>0</v>
      </c>
      <c r="M130" s="213">
        <v>5834613865</v>
      </c>
      <c r="N130" s="214">
        <v>5168865210</v>
      </c>
    </row>
    <row r="131" spans="1:14" ht="12.75" x14ac:dyDescent="0.2">
      <c r="A131" s="215" t="s">
        <v>307</v>
      </c>
      <c r="B131" s="216" t="s">
        <v>238</v>
      </c>
      <c r="C131" s="216">
        <v>1105</v>
      </c>
      <c r="D131" s="226" t="s">
        <v>4</v>
      </c>
      <c r="E131" s="216">
        <v>11010101</v>
      </c>
      <c r="F131" s="216">
        <v>9999</v>
      </c>
      <c r="G131" s="226" t="s">
        <v>376</v>
      </c>
      <c r="H131" s="213">
        <v>2310507091</v>
      </c>
      <c r="I131" s="213">
        <v>0</v>
      </c>
      <c r="J131" s="213">
        <v>0</v>
      </c>
      <c r="K131" s="213">
        <v>0</v>
      </c>
      <c r="L131" s="213">
        <v>0</v>
      </c>
      <c r="M131" s="213">
        <v>2310507091</v>
      </c>
      <c r="N131" s="214">
        <v>0</v>
      </c>
    </row>
    <row r="132" spans="1:14" ht="12.75" x14ac:dyDescent="0.2">
      <c r="A132" s="215" t="s">
        <v>307</v>
      </c>
      <c r="B132" s="216" t="s">
        <v>239</v>
      </c>
      <c r="C132" s="216">
        <v>1105</v>
      </c>
      <c r="D132" s="226" t="s">
        <v>4</v>
      </c>
      <c r="E132" s="216">
        <v>11010101</v>
      </c>
      <c r="F132" s="216">
        <v>9999</v>
      </c>
      <c r="G132" s="226" t="s">
        <v>376</v>
      </c>
      <c r="H132" s="213">
        <v>233384555</v>
      </c>
      <c r="I132" s="213">
        <v>0</v>
      </c>
      <c r="J132" s="213">
        <v>0</v>
      </c>
      <c r="K132" s="213">
        <v>0</v>
      </c>
      <c r="L132" s="213">
        <v>0</v>
      </c>
      <c r="M132" s="213">
        <v>233384555</v>
      </c>
      <c r="N132" s="214">
        <v>0</v>
      </c>
    </row>
    <row r="133" spans="1:14" ht="12.75" x14ac:dyDescent="0.2">
      <c r="A133" s="211" t="s">
        <v>308</v>
      </c>
      <c r="B133" s="212" t="s">
        <v>552</v>
      </c>
      <c r="C133" s="212" t="s">
        <v>552</v>
      </c>
      <c r="D133" s="225" t="s">
        <v>552</v>
      </c>
      <c r="E133" s="212" t="s">
        <v>552</v>
      </c>
      <c r="F133" s="212" t="s">
        <v>552</v>
      </c>
      <c r="G133" s="225" t="s">
        <v>1136</v>
      </c>
      <c r="H133" s="213">
        <v>3770549424</v>
      </c>
      <c r="I133" s="213">
        <v>0</v>
      </c>
      <c r="J133" s="213">
        <v>0</v>
      </c>
      <c r="K133" s="213">
        <v>0</v>
      </c>
      <c r="L133" s="213">
        <v>0</v>
      </c>
      <c r="M133" s="213">
        <v>3770549424</v>
      </c>
      <c r="N133" s="214">
        <v>1004887886</v>
      </c>
    </row>
    <row r="134" spans="1:14" ht="12.75" x14ac:dyDescent="0.2">
      <c r="A134" s="215" t="s">
        <v>308</v>
      </c>
      <c r="B134" s="216" t="s">
        <v>162</v>
      </c>
      <c r="C134" s="216">
        <v>1105</v>
      </c>
      <c r="D134" s="226" t="s">
        <v>5</v>
      </c>
      <c r="E134" s="216">
        <v>11010101</v>
      </c>
      <c r="F134" s="216">
        <v>9999</v>
      </c>
      <c r="G134" s="226" t="s">
        <v>377</v>
      </c>
      <c r="H134" s="213">
        <v>2687647630</v>
      </c>
      <c r="I134" s="213">
        <v>0</v>
      </c>
      <c r="J134" s="213">
        <v>0</v>
      </c>
      <c r="K134" s="213">
        <v>0</v>
      </c>
      <c r="L134" s="213">
        <v>0</v>
      </c>
      <c r="M134" s="213">
        <v>2687647630</v>
      </c>
      <c r="N134" s="214">
        <v>784567097</v>
      </c>
    </row>
    <row r="135" spans="1:14" ht="12.75" x14ac:dyDescent="0.2">
      <c r="A135" s="211" t="s">
        <v>308</v>
      </c>
      <c r="B135" s="212" t="s">
        <v>217</v>
      </c>
      <c r="C135" s="212">
        <v>1105</v>
      </c>
      <c r="D135" s="228" t="s">
        <v>5</v>
      </c>
      <c r="E135" s="217">
        <v>11010101</v>
      </c>
      <c r="F135" s="217">
        <v>9999</v>
      </c>
      <c r="G135" s="228" t="s">
        <v>377</v>
      </c>
      <c r="H135" s="213">
        <v>754109885</v>
      </c>
      <c r="I135" s="218">
        <v>0</v>
      </c>
      <c r="J135" s="218">
        <v>0</v>
      </c>
      <c r="K135" s="218">
        <v>0</v>
      </c>
      <c r="L135" s="218">
        <v>0</v>
      </c>
      <c r="M135" s="218">
        <v>754109885</v>
      </c>
      <c r="N135" s="219">
        <v>220320789</v>
      </c>
    </row>
    <row r="136" spans="1:14" ht="12.75" x14ac:dyDescent="0.2">
      <c r="A136" s="215" t="s">
        <v>308</v>
      </c>
      <c r="B136" s="216" t="s">
        <v>238</v>
      </c>
      <c r="C136" s="216">
        <v>1105</v>
      </c>
      <c r="D136" s="226" t="s">
        <v>5</v>
      </c>
      <c r="E136" s="216">
        <v>11010101</v>
      </c>
      <c r="F136" s="216">
        <v>9999</v>
      </c>
      <c r="G136" s="226" t="s">
        <v>377</v>
      </c>
      <c r="H136" s="213">
        <v>298627514</v>
      </c>
      <c r="I136" s="213">
        <v>0</v>
      </c>
      <c r="J136" s="213">
        <v>0</v>
      </c>
      <c r="K136" s="213">
        <v>0</v>
      </c>
      <c r="L136" s="213">
        <v>0</v>
      </c>
      <c r="M136" s="213">
        <v>298627514</v>
      </c>
      <c r="N136" s="214">
        <v>0</v>
      </c>
    </row>
    <row r="137" spans="1:14" ht="12.75" x14ac:dyDescent="0.2">
      <c r="A137" s="211" t="s">
        <v>308</v>
      </c>
      <c r="B137" s="216" t="s">
        <v>239</v>
      </c>
      <c r="C137" s="212">
        <v>1105</v>
      </c>
      <c r="D137" s="225" t="s">
        <v>5</v>
      </c>
      <c r="E137" s="212">
        <v>11010101</v>
      </c>
      <c r="F137" s="212">
        <v>9999</v>
      </c>
      <c r="G137" s="225" t="s">
        <v>377</v>
      </c>
      <c r="H137" s="213">
        <v>30164395</v>
      </c>
      <c r="I137" s="213">
        <v>0</v>
      </c>
      <c r="J137" s="213">
        <v>0</v>
      </c>
      <c r="K137" s="213">
        <v>0</v>
      </c>
      <c r="L137" s="213">
        <v>0</v>
      </c>
      <c r="M137" s="213">
        <v>30164395</v>
      </c>
      <c r="N137" s="214">
        <v>0</v>
      </c>
    </row>
    <row r="138" spans="1:14" ht="12.75" x14ac:dyDescent="0.2">
      <c r="A138" s="211" t="s">
        <v>309</v>
      </c>
      <c r="B138" s="216" t="s">
        <v>552</v>
      </c>
      <c r="C138" s="212" t="s">
        <v>552</v>
      </c>
      <c r="D138" s="225" t="s">
        <v>552</v>
      </c>
      <c r="E138" s="212" t="s">
        <v>552</v>
      </c>
      <c r="F138" s="212" t="s">
        <v>552</v>
      </c>
      <c r="G138" s="225" t="s">
        <v>1137</v>
      </c>
      <c r="H138" s="213">
        <v>2571744000</v>
      </c>
      <c r="I138" s="213">
        <v>0</v>
      </c>
      <c r="J138" s="213">
        <v>0</v>
      </c>
      <c r="K138" s="213">
        <v>0</v>
      </c>
      <c r="L138" s="213">
        <v>0</v>
      </c>
      <c r="M138" s="213">
        <v>2571744000</v>
      </c>
      <c r="N138" s="214">
        <v>1492445752</v>
      </c>
    </row>
    <row r="139" spans="1:14" ht="12.75" x14ac:dyDescent="0.2">
      <c r="A139" s="211" t="s">
        <v>309</v>
      </c>
      <c r="B139" s="212" t="s">
        <v>162</v>
      </c>
      <c r="C139" s="212">
        <v>1105</v>
      </c>
      <c r="D139" s="228" t="s">
        <v>16</v>
      </c>
      <c r="E139" s="217">
        <v>11010205</v>
      </c>
      <c r="F139" s="217">
        <v>9999</v>
      </c>
      <c r="G139" s="228" t="s">
        <v>383</v>
      </c>
      <c r="H139" s="213">
        <v>2291423904</v>
      </c>
      <c r="I139" s="218">
        <v>0</v>
      </c>
      <c r="J139" s="218">
        <v>0</v>
      </c>
      <c r="K139" s="218">
        <v>0</v>
      </c>
      <c r="L139" s="218">
        <v>0</v>
      </c>
      <c r="M139" s="218">
        <v>2291423904</v>
      </c>
      <c r="N139" s="219">
        <v>1329769158</v>
      </c>
    </row>
    <row r="140" spans="1:14" ht="12.75" x14ac:dyDescent="0.2">
      <c r="A140" s="211" t="s">
        <v>309</v>
      </c>
      <c r="B140" s="212" t="s">
        <v>238</v>
      </c>
      <c r="C140" s="212">
        <v>1105</v>
      </c>
      <c r="D140" s="228" t="s">
        <v>16</v>
      </c>
      <c r="E140" s="217">
        <v>11010205</v>
      </c>
      <c r="F140" s="217">
        <v>9999</v>
      </c>
      <c r="G140" s="228" t="s">
        <v>383</v>
      </c>
      <c r="H140" s="213">
        <v>254602656</v>
      </c>
      <c r="I140" s="218">
        <v>0</v>
      </c>
      <c r="J140" s="218">
        <v>0</v>
      </c>
      <c r="K140" s="218">
        <v>0</v>
      </c>
      <c r="L140" s="218">
        <v>0</v>
      </c>
      <c r="M140" s="218">
        <v>254602656</v>
      </c>
      <c r="N140" s="219">
        <v>147752129</v>
      </c>
    </row>
    <row r="141" spans="1:14" ht="12.75" x14ac:dyDescent="0.2">
      <c r="A141" s="215" t="s">
        <v>309</v>
      </c>
      <c r="B141" s="216" t="s">
        <v>239</v>
      </c>
      <c r="C141" s="216">
        <v>1105</v>
      </c>
      <c r="D141" s="226" t="s">
        <v>16</v>
      </c>
      <c r="E141" s="216">
        <v>11010205</v>
      </c>
      <c r="F141" s="216">
        <v>9999</v>
      </c>
      <c r="G141" s="226" t="s">
        <v>383</v>
      </c>
      <c r="H141" s="213">
        <v>25717440</v>
      </c>
      <c r="I141" s="213">
        <v>0</v>
      </c>
      <c r="J141" s="213">
        <v>0</v>
      </c>
      <c r="K141" s="213">
        <v>0</v>
      </c>
      <c r="L141" s="213">
        <v>0</v>
      </c>
      <c r="M141" s="213">
        <v>25717440</v>
      </c>
      <c r="N141" s="214">
        <v>14924465</v>
      </c>
    </row>
    <row r="142" spans="1:14" ht="12.75" x14ac:dyDescent="0.2">
      <c r="A142" s="215" t="s">
        <v>310</v>
      </c>
      <c r="B142" s="216" t="s">
        <v>552</v>
      </c>
      <c r="C142" s="216" t="s">
        <v>552</v>
      </c>
      <c r="D142" s="226" t="s">
        <v>552</v>
      </c>
      <c r="E142" s="216" t="s">
        <v>552</v>
      </c>
      <c r="F142" s="216" t="s">
        <v>552</v>
      </c>
      <c r="G142" s="226" t="s">
        <v>1138</v>
      </c>
      <c r="H142" s="213">
        <v>11097126734</v>
      </c>
      <c r="I142" s="213">
        <v>0</v>
      </c>
      <c r="J142" s="213">
        <v>0</v>
      </c>
      <c r="K142" s="213">
        <v>0</v>
      </c>
      <c r="L142" s="213">
        <v>0</v>
      </c>
      <c r="M142" s="213">
        <v>11097126734</v>
      </c>
      <c r="N142" s="214">
        <v>5227105007</v>
      </c>
    </row>
    <row r="143" spans="1:14" ht="12.75" x14ac:dyDescent="0.2">
      <c r="A143" s="211" t="s">
        <v>310</v>
      </c>
      <c r="B143" s="212" t="s">
        <v>162</v>
      </c>
      <c r="C143" s="212">
        <v>1105</v>
      </c>
      <c r="D143" s="228" t="s">
        <v>17</v>
      </c>
      <c r="E143" s="217">
        <v>11010207</v>
      </c>
      <c r="F143" s="217">
        <v>9999</v>
      </c>
      <c r="G143" s="228" t="s">
        <v>384</v>
      </c>
      <c r="H143" s="213">
        <v>9393162925</v>
      </c>
      <c r="I143" s="218">
        <v>0</v>
      </c>
      <c r="J143" s="218">
        <v>0</v>
      </c>
      <c r="K143" s="218">
        <v>0</v>
      </c>
      <c r="L143" s="218">
        <v>0</v>
      </c>
      <c r="M143" s="218">
        <v>9393162925</v>
      </c>
      <c r="N143" s="219">
        <v>3318362266</v>
      </c>
    </row>
    <row r="144" spans="1:14" ht="12.75" x14ac:dyDescent="0.2">
      <c r="A144" s="215" t="s">
        <v>310</v>
      </c>
      <c r="B144" s="216" t="s">
        <v>167</v>
      </c>
      <c r="C144" s="216">
        <v>1105</v>
      </c>
      <c r="D144" s="226" t="s">
        <v>48</v>
      </c>
      <c r="E144" s="216">
        <v>11010207</v>
      </c>
      <c r="F144" s="216">
        <v>9999</v>
      </c>
      <c r="G144" s="226" t="s">
        <v>411</v>
      </c>
      <c r="H144" s="213">
        <v>549307773</v>
      </c>
      <c r="I144" s="213">
        <v>0</v>
      </c>
      <c r="J144" s="213">
        <v>0</v>
      </c>
      <c r="K144" s="213">
        <v>0</v>
      </c>
      <c r="L144" s="213">
        <v>0</v>
      </c>
      <c r="M144" s="213">
        <v>549307773</v>
      </c>
      <c r="N144" s="214">
        <v>260012832</v>
      </c>
    </row>
    <row r="145" spans="1:14" ht="12.75" x14ac:dyDescent="0.2">
      <c r="A145" s="215" t="s">
        <v>310</v>
      </c>
      <c r="B145" s="216" t="s">
        <v>228</v>
      </c>
      <c r="C145" s="216">
        <v>1105</v>
      </c>
      <c r="D145" s="226" t="s">
        <v>48</v>
      </c>
      <c r="E145" s="216">
        <v>11010207</v>
      </c>
      <c r="F145" s="216">
        <v>9999</v>
      </c>
      <c r="G145" s="226" t="s">
        <v>411</v>
      </c>
      <c r="H145" s="213">
        <v>0</v>
      </c>
      <c r="I145" s="213">
        <v>0</v>
      </c>
      <c r="J145" s="213">
        <v>0</v>
      </c>
      <c r="K145" s="213">
        <v>0</v>
      </c>
      <c r="L145" s="213">
        <v>0</v>
      </c>
      <c r="M145" s="213">
        <v>0</v>
      </c>
      <c r="N145" s="214">
        <v>1106120756</v>
      </c>
    </row>
    <row r="146" spans="1:14" ht="12.75" x14ac:dyDescent="0.2">
      <c r="A146" s="215" t="s">
        <v>310</v>
      </c>
      <c r="B146" s="216" t="s">
        <v>238</v>
      </c>
      <c r="C146" s="216">
        <v>1105</v>
      </c>
      <c r="D146" s="226" t="s">
        <v>48</v>
      </c>
      <c r="E146" s="216">
        <v>11010207</v>
      </c>
      <c r="F146" s="216">
        <v>9999</v>
      </c>
      <c r="G146" s="226" t="s">
        <v>411</v>
      </c>
      <c r="H146" s="213">
        <v>1043684769</v>
      </c>
      <c r="I146" s="213">
        <v>0</v>
      </c>
      <c r="J146" s="213">
        <v>0</v>
      </c>
      <c r="K146" s="213">
        <v>0</v>
      </c>
      <c r="L146" s="213">
        <v>0</v>
      </c>
      <c r="M146" s="213">
        <v>1043684769</v>
      </c>
      <c r="N146" s="214">
        <v>491609224</v>
      </c>
    </row>
    <row r="147" spans="1:14" ht="12.75" x14ac:dyDescent="0.2">
      <c r="A147" s="215" t="s">
        <v>310</v>
      </c>
      <c r="B147" s="216" t="s">
        <v>239</v>
      </c>
      <c r="C147" s="216">
        <v>1105</v>
      </c>
      <c r="D147" s="226" t="s">
        <v>48</v>
      </c>
      <c r="E147" s="216">
        <v>11010207</v>
      </c>
      <c r="F147" s="216">
        <v>9999</v>
      </c>
      <c r="G147" s="226" t="s">
        <v>411</v>
      </c>
      <c r="H147" s="213">
        <v>110971267</v>
      </c>
      <c r="I147" s="213">
        <v>0</v>
      </c>
      <c r="J147" s="213">
        <v>0</v>
      </c>
      <c r="K147" s="213">
        <v>0</v>
      </c>
      <c r="L147" s="213">
        <v>0</v>
      </c>
      <c r="M147" s="213">
        <v>110971267</v>
      </c>
      <c r="N147" s="214">
        <v>50999929</v>
      </c>
    </row>
    <row r="148" spans="1:14" ht="12.75" x14ac:dyDescent="0.2">
      <c r="A148" s="211" t="s">
        <v>885</v>
      </c>
      <c r="B148" s="212" t="s">
        <v>552</v>
      </c>
      <c r="C148" s="212" t="s">
        <v>552</v>
      </c>
      <c r="D148" s="225" t="s">
        <v>552</v>
      </c>
      <c r="E148" s="212" t="s">
        <v>552</v>
      </c>
      <c r="F148" s="212" t="s">
        <v>552</v>
      </c>
      <c r="G148" s="225" t="s">
        <v>1139</v>
      </c>
      <c r="H148" s="213">
        <v>18877857917</v>
      </c>
      <c r="I148" s="213">
        <v>0</v>
      </c>
      <c r="J148" s="213">
        <v>0</v>
      </c>
      <c r="K148" s="213">
        <v>801130443</v>
      </c>
      <c r="L148" s="213">
        <v>0</v>
      </c>
      <c r="M148" s="213">
        <v>19678988360</v>
      </c>
      <c r="N148" s="214">
        <v>7335784619</v>
      </c>
    </row>
    <row r="149" spans="1:14" ht="12.75" x14ac:dyDescent="0.2">
      <c r="A149" s="211" t="s">
        <v>311</v>
      </c>
      <c r="B149" s="212" t="s">
        <v>552</v>
      </c>
      <c r="C149" s="212" t="s">
        <v>552</v>
      </c>
      <c r="D149" s="225" t="s">
        <v>552</v>
      </c>
      <c r="E149" s="212" t="s">
        <v>552</v>
      </c>
      <c r="F149" s="212" t="s">
        <v>552</v>
      </c>
      <c r="G149" s="225" t="s">
        <v>1140</v>
      </c>
      <c r="H149" s="213">
        <v>5995430321</v>
      </c>
      <c r="I149" s="213">
        <v>0</v>
      </c>
      <c r="J149" s="213">
        <v>0</v>
      </c>
      <c r="K149" s="213">
        <v>343341619</v>
      </c>
      <c r="L149" s="213">
        <v>0</v>
      </c>
      <c r="M149" s="213">
        <v>6338771940</v>
      </c>
      <c r="N149" s="214">
        <v>2690742594</v>
      </c>
    </row>
    <row r="150" spans="1:14" ht="12.75" x14ac:dyDescent="0.2">
      <c r="A150" s="211" t="s">
        <v>311</v>
      </c>
      <c r="B150" s="212" t="s">
        <v>237</v>
      </c>
      <c r="C150" s="212">
        <v>1105</v>
      </c>
      <c r="D150" s="225" t="s">
        <v>90</v>
      </c>
      <c r="E150" s="212">
        <v>11010208</v>
      </c>
      <c r="F150" s="212">
        <v>9999</v>
      </c>
      <c r="G150" s="225" t="s">
        <v>436</v>
      </c>
      <c r="H150" s="213">
        <v>1199086064</v>
      </c>
      <c r="I150" s="213">
        <v>0</v>
      </c>
      <c r="J150" s="213">
        <v>0</v>
      </c>
      <c r="K150" s="213">
        <v>68668324</v>
      </c>
      <c r="L150" s="213">
        <v>0</v>
      </c>
      <c r="M150" s="213">
        <v>1267754388</v>
      </c>
      <c r="N150" s="214">
        <v>538148524</v>
      </c>
    </row>
    <row r="151" spans="1:14" ht="12.75" x14ac:dyDescent="0.2">
      <c r="A151" s="211" t="s">
        <v>311</v>
      </c>
      <c r="B151" s="212" t="s">
        <v>240</v>
      </c>
      <c r="C151" s="212">
        <v>1105</v>
      </c>
      <c r="D151" s="228" t="s">
        <v>90</v>
      </c>
      <c r="E151" s="217">
        <v>11010208</v>
      </c>
      <c r="F151" s="217">
        <v>9999</v>
      </c>
      <c r="G151" s="228" t="s">
        <v>436</v>
      </c>
      <c r="H151" s="213">
        <v>4796344257</v>
      </c>
      <c r="I151" s="218">
        <v>0</v>
      </c>
      <c r="J151" s="218">
        <v>0</v>
      </c>
      <c r="K151" s="218">
        <v>274673295</v>
      </c>
      <c r="L151" s="218">
        <v>0</v>
      </c>
      <c r="M151" s="218">
        <v>5071017552</v>
      </c>
      <c r="N151" s="219">
        <v>2152594070</v>
      </c>
    </row>
    <row r="152" spans="1:14" ht="12.75" x14ac:dyDescent="0.2">
      <c r="A152" s="211" t="s">
        <v>312</v>
      </c>
      <c r="B152" s="212" t="s">
        <v>552</v>
      </c>
      <c r="C152" s="212" t="s">
        <v>552</v>
      </c>
      <c r="D152" s="228" t="s">
        <v>552</v>
      </c>
      <c r="E152" s="217" t="s">
        <v>552</v>
      </c>
      <c r="F152" s="217" t="s">
        <v>552</v>
      </c>
      <c r="G152" s="228" t="s">
        <v>1141</v>
      </c>
      <c r="H152" s="213">
        <v>6441283324</v>
      </c>
      <c r="I152" s="218">
        <v>0</v>
      </c>
      <c r="J152" s="218">
        <v>0</v>
      </c>
      <c r="K152" s="218">
        <v>228894412</v>
      </c>
      <c r="L152" s="218">
        <v>0</v>
      </c>
      <c r="M152" s="218">
        <v>6670177736</v>
      </c>
      <c r="N152" s="219">
        <v>2484236095</v>
      </c>
    </row>
    <row r="153" spans="1:14" ht="12.75" x14ac:dyDescent="0.2">
      <c r="A153" s="215" t="s">
        <v>312</v>
      </c>
      <c r="B153" s="216" t="s">
        <v>168</v>
      </c>
      <c r="C153" s="216">
        <v>1105</v>
      </c>
      <c r="D153" s="226" t="s">
        <v>49</v>
      </c>
      <c r="E153" s="216">
        <v>11010208</v>
      </c>
      <c r="F153" s="216">
        <v>9999</v>
      </c>
      <c r="G153" s="226" t="s">
        <v>412</v>
      </c>
      <c r="H153" s="213">
        <v>1288256665</v>
      </c>
      <c r="I153" s="213">
        <v>0</v>
      </c>
      <c r="J153" s="213">
        <v>0</v>
      </c>
      <c r="K153" s="213">
        <v>45778882</v>
      </c>
      <c r="L153" s="213">
        <v>0</v>
      </c>
      <c r="M153" s="213">
        <v>1334035547</v>
      </c>
      <c r="N153" s="214">
        <v>496847219</v>
      </c>
    </row>
    <row r="154" spans="1:14" ht="12.75" x14ac:dyDescent="0.2">
      <c r="A154" s="211" t="s">
        <v>312</v>
      </c>
      <c r="B154" s="212" t="s">
        <v>169</v>
      </c>
      <c r="C154" s="212">
        <v>1105</v>
      </c>
      <c r="D154" s="228" t="s">
        <v>50</v>
      </c>
      <c r="E154" s="217">
        <v>11010208</v>
      </c>
      <c r="F154" s="217">
        <v>9999</v>
      </c>
      <c r="G154" s="228" t="s">
        <v>413</v>
      </c>
      <c r="H154" s="213">
        <v>5153026659</v>
      </c>
      <c r="I154" s="218">
        <v>0</v>
      </c>
      <c r="J154" s="218">
        <v>0</v>
      </c>
      <c r="K154" s="218">
        <v>36623106</v>
      </c>
      <c r="L154" s="218">
        <v>0</v>
      </c>
      <c r="M154" s="218">
        <v>5189649765</v>
      </c>
      <c r="N154" s="219">
        <v>397477772</v>
      </c>
    </row>
    <row r="155" spans="1:14" ht="12.75" x14ac:dyDescent="0.2">
      <c r="A155" s="215" t="s">
        <v>312</v>
      </c>
      <c r="B155" s="216" t="s">
        <v>229</v>
      </c>
      <c r="C155" s="216">
        <v>1105</v>
      </c>
      <c r="D155" s="226" t="s">
        <v>50</v>
      </c>
      <c r="E155" s="216">
        <v>11010208</v>
      </c>
      <c r="F155" s="216">
        <v>9999</v>
      </c>
      <c r="G155" s="226" t="s">
        <v>413</v>
      </c>
      <c r="H155" s="213">
        <v>0</v>
      </c>
      <c r="I155" s="213">
        <v>0</v>
      </c>
      <c r="J155" s="213">
        <v>0</v>
      </c>
      <c r="K155" s="213">
        <v>146492424</v>
      </c>
      <c r="L155" s="213">
        <v>0</v>
      </c>
      <c r="M155" s="213">
        <v>146492424</v>
      </c>
      <c r="N155" s="214">
        <v>1589911104</v>
      </c>
    </row>
    <row r="156" spans="1:14" ht="25.5" x14ac:dyDescent="0.2">
      <c r="A156" s="211" t="s">
        <v>313</v>
      </c>
      <c r="B156" s="212" t="s">
        <v>552</v>
      </c>
      <c r="C156" s="212" t="s">
        <v>552</v>
      </c>
      <c r="D156" s="225" t="s">
        <v>552</v>
      </c>
      <c r="E156" s="212" t="s">
        <v>552</v>
      </c>
      <c r="F156" s="212" t="s">
        <v>552</v>
      </c>
      <c r="G156" s="225" t="s">
        <v>1142</v>
      </c>
      <c r="H156" s="213">
        <v>3220572136</v>
      </c>
      <c r="I156" s="213">
        <v>0</v>
      </c>
      <c r="J156" s="213">
        <v>0</v>
      </c>
      <c r="K156" s="213">
        <v>114447206</v>
      </c>
      <c r="L156" s="213">
        <v>0</v>
      </c>
      <c r="M156" s="213">
        <v>3335019342</v>
      </c>
      <c r="N156" s="214">
        <v>891722465</v>
      </c>
    </row>
    <row r="157" spans="1:14" ht="12.75" x14ac:dyDescent="0.2">
      <c r="A157" s="215" t="s">
        <v>313</v>
      </c>
      <c r="B157" s="216" t="s">
        <v>174</v>
      </c>
      <c r="C157" s="216">
        <v>1105</v>
      </c>
      <c r="D157" s="226" t="s">
        <v>52</v>
      </c>
      <c r="E157" s="216">
        <v>11010208</v>
      </c>
      <c r="F157" s="216">
        <v>9999</v>
      </c>
      <c r="G157" s="226" t="s">
        <v>161</v>
      </c>
      <c r="H157" s="213">
        <v>3220572136</v>
      </c>
      <c r="I157" s="213">
        <v>0</v>
      </c>
      <c r="J157" s="213">
        <v>0</v>
      </c>
      <c r="K157" s="213">
        <v>114447206</v>
      </c>
      <c r="L157" s="213">
        <v>0</v>
      </c>
      <c r="M157" s="213">
        <v>3335019342</v>
      </c>
      <c r="N157" s="214">
        <v>891722465</v>
      </c>
    </row>
    <row r="158" spans="1:14" ht="12.75" x14ac:dyDescent="0.2">
      <c r="A158" s="211" t="s">
        <v>314</v>
      </c>
      <c r="B158" s="212" t="s">
        <v>552</v>
      </c>
      <c r="C158" s="212" t="s">
        <v>552</v>
      </c>
      <c r="D158" s="225" t="s">
        <v>552</v>
      </c>
      <c r="E158" s="212" t="s">
        <v>552</v>
      </c>
      <c r="F158" s="212" t="s">
        <v>552</v>
      </c>
      <c r="G158" s="225" t="s">
        <v>1143</v>
      </c>
      <c r="H158" s="213">
        <v>3220572136</v>
      </c>
      <c r="I158" s="213">
        <v>0</v>
      </c>
      <c r="J158" s="213">
        <v>0</v>
      </c>
      <c r="K158" s="213">
        <v>114447206</v>
      </c>
      <c r="L158" s="213">
        <v>0</v>
      </c>
      <c r="M158" s="213">
        <v>3335019342</v>
      </c>
      <c r="N158" s="214">
        <v>1269083465</v>
      </c>
    </row>
    <row r="159" spans="1:14" ht="12.75" x14ac:dyDescent="0.2">
      <c r="A159" s="215" t="s">
        <v>314</v>
      </c>
      <c r="B159" s="216" t="s">
        <v>205</v>
      </c>
      <c r="C159" s="216">
        <v>1105</v>
      </c>
      <c r="D159" s="226" t="s">
        <v>51</v>
      </c>
      <c r="E159" s="216">
        <v>11010208</v>
      </c>
      <c r="F159" s="216">
        <v>9999</v>
      </c>
      <c r="G159" s="226" t="s">
        <v>414</v>
      </c>
      <c r="H159" s="213">
        <v>1610286068</v>
      </c>
      <c r="I159" s="213">
        <v>0</v>
      </c>
      <c r="J159" s="213">
        <v>0</v>
      </c>
      <c r="K159" s="213">
        <v>57223603</v>
      </c>
      <c r="L159" s="213">
        <v>0</v>
      </c>
      <c r="M159" s="213">
        <v>1667509671</v>
      </c>
      <c r="N159" s="214">
        <v>634541739</v>
      </c>
    </row>
    <row r="160" spans="1:14" ht="12.75" x14ac:dyDescent="0.2">
      <c r="A160" s="215" t="s">
        <v>314</v>
      </c>
      <c r="B160" s="216" t="s">
        <v>206</v>
      </c>
      <c r="C160" s="216">
        <v>1105</v>
      </c>
      <c r="D160" s="226" t="s">
        <v>51</v>
      </c>
      <c r="E160" s="216">
        <v>11010208</v>
      </c>
      <c r="F160" s="216">
        <v>9999</v>
      </c>
      <c r="G160" s="226" t="s">
        <v>414</v>
      </c>
      <c r="H160" s="213">
        <v>1610286068</v>
      </c>
      <c r="I160" s="213">
        <v>0</v>
      </c>
      <c r="J160" s="213">
        <v>0</v>
      </c>
      <c r="K160" s="213">
        <v>57223603</v>
      </c>
      <c r="L160" s="213">
        <v>0</v>
      </c>
      <c r="M160" s="213">
        <v>1667509671</v>
      </c>
      <c r="N160" s="214">
        <v>634541726</v>
      </c>
    </row>
    <row r="161" spans="1:14" ht="12.75" x14ac:dyDescent="0.2">
      <c r="A161" s="211" t="s">
        <v>315</v>
      </c>
      <c r="B161" s="212" t="s">
        <v>552</v>
      </c>
      <c r="C161" s="212" t="s">
        <v>552</v>
      </c>
      <c r="D161" s="228" t="s">
        <v>552</v>
      </c>
      <c r="E161" s="217" t="s">
        <v>552</v>
      </c>
      <c r="F161" s="217" t="s">
        <v>552</v>
      </c>
      <c r="G161" s="228" t="s">
        <v>1144</v>
      </c>
      <c r="H161" s="213">
        <v>4355035741</v>
      </c>
      <c r="I161" s="218">
        <v>0</v>
      </c>
      <c r="J161" s="218">
        <v>0</v>
      </c>
      <c r="K161" s="218">
        <v>572236031</v>
      </c>
      <c r="L161" s="218">
        <v>0</v>
      </c>
      <c r="M161" s="218">
        <v>4927271772</v>
      </c>
      <c r="N161" s="219">
        <v>2503331550</v>
      </c>
    </row>
    <row r="162" spans="1:14" ht="12.75" x14ac:dyDescent="0.2">
      <c r="A162" s="211" t="s">
        <v>315</v>
      </c>
      <c r="B162" s="212" t="s">
        <v>170</v>
      </c>
      <c r="C162" s="212">
        <v>1105</v>
      </c>
      <c r="D162" s="228" t="s">
        <v>53</v>
      </c>
      <c r="E162" s="217">
        <v>11010209</v>
      </c>
      <c r="F162" s="217">
        <v>9999</v>
      </c>
      <c r="G162" s="228" t="s">
        <v>415</v>
      </c>
      <c r="H162" s="213">
        <v>4137283954</v>
      </c>
      <c r="I162" s="218">
        <v>0</v>
      </c>
      <c r="J162" s="218">
        <v>0</v>
      </c>
      <c r="K162" s="218">
        <v>572236031</v>
      </c>
      <c r="L162" s="218">
        <v>0</v>
      </c>
      <c r="M162" s="218">
        <v>4709519985</v>
      </c>
      <c r="N162" s="219">
        <v>2437272534</v>
      </c>
    </row>
    <row r="163" spans="1:14" ht="12.75" x14ac:dyDescent="0.2">
      <c r="A163" s="215" t="s">
        <v>315</v>
      </c>
      <c r="B163" s="216" t="s">
        <v>218</v>
      </c>
      <c r="C163" s="216">
        <v>1105</v>
      </c>
      <c r="D163" s="226" t="s">
        <v>53</v>
      </c>
      <c r="E163" s="216">
        <v>11010209</v>
      </c>
      <c r="F163" s="216">
        <v>9999</v>
      </c>
      <c r="G163" s="226" t="s">
        <v>415</v>
      </c>
      <c r="H163" s="213">
        <v>217751787</v>
      </c>
      <c r="I163" s="213">
        <v>0</v>
      </c>
      <c r="J163" s="213">
        <v>0</v>
      </c>
      <c r="K163" s="213">
        <v>0</v>
      </c>
      <c r="L163" s="213">
        <v>0</v>
      </c>
      <c r="M163" s="213">
        <v>217751787</v>
      </c>
      <c r="N163" s="214">
        <v>66059016</v>
      </c>
    </row>
    <row r="164" spans="1:14" ht="12.75" x14ac:dyDescent="0.2">
      <c r="A164" s="211" t="s">
        <v>881</v>
      </c>
      <c r="B164" s="212" t="s">
        <v>552</v>
      </c>
      <c r="C164" s="212" t="s">
        <v>552</v>
      </c>
      <c r="D164" s="225" t="s">
        <v>552</v>
      </c>
      <c r="E164" s="212" t="s">
        <v>552</v>
      </c>
      <c r="F164" s="212" t="s">
        <v>552</v>
      </c>
      <c r="G164" s="225" t="s">
        <v>122</v>
      </c>
      <c r="H164" s="213">
        <v>330369386542</v>
      </c>
      <c r="I164" s="213">
        <v>38586375</v>
      </c>
      <c r="J164" s="213">
        <v>38586375</v>
      </c>
      <c r="K164" s="213">
        <v>10289628577</v>
      </c>
      <c r="L164" s="213">
        <v>0</v>
      </c>
      <c r="M164" s="213">
        <v>340659015119</v>
      </c>
      <c r="N164" s="214">
        <v>163586138087</v>
      </c>
    </row>
    <row r="165" spans="1:14" ht="12.75" x14ac:dyDescent="0.2">
      <c r="A165" s="211" t="s">
        <v>880</v>
      </c>
      <c r="B165" s="212" t="s">
        <v>552</v>
      </c>
      <c r="C165" s="212" t="s">
        <v>552</v>
      </c>
      <c r="D165" s="225" t="s">
        <v>552</v>
      </c>
      <c r="E165" s="212" t="s">
        <v>552</v>
      </c>
      <c r="F165" s="212" t="s">
        <v>552</v>
      </c>
      <c r="G165" s="225" t="s">
        <v>1145</v>
      </c>
      <c r="H165" s="213">
        <v>17795528854</v>
      </c>
      <c r="I165" s="213">
        <v>0</v>
      </c>
      <c r="J165" s="213">
        <v>0</v>
      </c>
      <c r="K165" s="213">
        <v>0</v>
      </c>
      <c r="L165" s="213">
        <v>0</v>
      </c>
      <c r="M165" s="213">
        <v>17795528854</v>
      </c>
      <c r="N165" s="214">
        <v>9495086448</v>
      </c>
    </row>
    <row r="166" spans="1:14" ht="12.75" x14ac:dyDescent="0.2">
      <c r="A166" s="211" t="s">
        <v>316</v>
      </c>
      <c r="B166" s="212" t="s">
        <v>552</v>
      </c>
      <c r="C166" s="212" t="s">
        <v>552</v>
      </c>
      <c r="D166" s="225" t="s">
        <v>552</v>
      </c>
      <c r="E166" s="212" t="s">
        <v>552</v>
      </c>
      <c r="F166" s="212" t="s">
        <v>552</v>
      </c>
      <c r="G166" s="225" t="s">
        <v>1146</v>
      </c>
      <c r="H166" s="213">
        <v>6561287989</v>
      </c>
      <c r="I166" s="213">
        <v>0</v>
      </c>
      <c r="J166" s="213">
        <v>0</v>
      </c>
      <c r="K166" s="213">
        <v>0</v>
      </c>
      <c r="L166" s="213">
        <v>0</v>
      </c>
      <c r="M166" s="213">
        <v>6561287989</v>
      </c>
      <c r="N166" s="214">
        <v>3481946550</v>
      </c>
    </row>
    <row r="167" spans="1:14" ht="12.75" x14ac:dyDescent="0.2">
      <c r="A167" s="211" t="s">
        <v>316</v>
      </c>
      <c r="B167" s="212" t="s">
        <v>172</v>
      </c>
      <c r="C167" s="212">
        <v>1105</v>
      </c>
      <c r="D167" s="225" t="s">
        <v>54</v>
      </c>
      <c r="E167" s="212">
        <v>11020401</v>
      </c>
      <c r="F167" s="212">
        <v>9999</v>
      </c>
      <c r="G167" s="225" t="s">
        <v>416</v>
      </c>
      <c r="H167" s="213">
        <v>3739934154</v>
      </c>
      <c r="I167" s="213">
        <v>0</v>
      </c>
      <c r="J167" s="213">
        <v>0</v>
      </c>
      <c r="K167" s="213">
        <v>0</v>
      </c>
      <c r="L167" s="213">
        <v>0</v>
      </c>
      <c r="M167" s="213">
        <v>3739934154</v>
      </c>
      <c r="N167" s="214">
        <v>1910843700</v>
      </c>
    </row>
    <row r="168" spans="1:14" ht="12.75" x14ac:dyDescent="0.2">
      <c r="A168" s="211" t="s">
        <v>316</v>
      </c>
      <c r="B168" s="212" t="s">
        <v>172</v>
      </c>
      <c r="C168" s="212">
        <v>1105</v>
      </c>
      <c r="D168" s="225" t="s">
        <v>55</v>
      </c>
      <c r="E168" s="212">
        <v>11020401</v>
      </c>
      <c r="F168" s="212">
        <v>9999</v>
      </c>
      <c r="G168" s="225" t="s">
        <v>417</v>
      </c>
      <c r="H168" s="213">
        <v>2821353835</v>
      </c>
      <c r="I168" s="213">
        <v>0</v>
      </c>
      <c r="J168" s="213">
        <v>0</v>
      </c>
      <c r="K168" s="213">
        <v>0</v>
      </c>
      <c r="L168" s="213">
        <v>0</v>
      </c>
      <c r="M168" s="213">
        <v>2821353835</v>
      </c>
      <c r="N168" s="214">
        <v>1571102850</v>
      </c>
    </row>
    <row r="169" spans="1:14" ht="12.75" x14ac:dyDescent="0.2">
      <c r="A169" s="211" t="s">
        <v>879</v>
      </c>
      <c r="B169" s="212" t="s">
        <v>552</v>
      </c>
      <c r="C169" s="212" t="s">
        <v>552</v>
      </c>
      <c r="D169" s="225" t="s">
        <v>552</v>
      </c>
      <c r="E169" s="212" t="s">
        <v>552</v>
      </c>
      <c r="F169" s="212" t="s">
        <v>552</v>
      </c>
      <c r="G169" s="225" t="s">
        <v>1147</v>
      </c>
      <c r="H169" s="213">
        <v>10029240865</v>
      </c>
      <c r="I169" s="213">
        <v>0</v>
      </c>
      <c r="J169" s="213">
        <v>0</v>
      </c>
      <c r="K169" s="213">
        <v>0</v>
      </c>
      <c r="L169" s="213">
        <v>0</v>
      </c>
      <c r="M169" s="213">
        <v>10029240865</v>
      </c>
      <c r="N169" s="214">
        <v>5264479898</v>
      </c>
    </row>
    <row r="170" spans="1:14" ht="12.75" x14ac:dyDescent="0.2">
      <c r="A170" s="211" t="s">
        <v>317</v>
      </c>
      <c r="B170" s="212" t="s">
        <v>552</v>
      </c>
      <c r="C170" s="212" t="s">
        <v>552</v>
      </c>
      <c r="D170" s="228" t="s">
        <v>552</v>
      </c>
      <c r="E170" s="217" t="s">
        <v>552</v>
      </c>
      <c r="F170" s="217" t="s">
        <v>552</v>
      </c>
      <c r="G170" s="228" t="s">
        <v>1148</v>
      </c>
      <c r="H170" s="213">
        <v>298494000</v>
      </c>
      <c r="I170" s="218">
        <v>0</v>
      </c>
      <c r="J170" s="218">
        <v>0</v>
      </c>
      <c r="K170" s="218">
        <v>0</v>
      </c>
      <c r="L170" s="218">
        <v>0</v>
      </c>
      <c r="M170" s="218">
        <v>298494000</v>
      </c>
      <c r="N170" s="219">
        <v>156277652</v>
      </c>
    </row>
    <row r="171" spans="1:14" ht="12.75" x14ac:dyDescent="0.2">
      <c r="A171" s="211" t="s">
        <v>317</v>
      </c>
      <c r="B171" s="212" t="s">
        <v>204</v>
      </c>
      <c r="C171" s="212">
        <v>1105</v>
      </c>
      <c r="D171" s="225" t="s">
        <v>78</v>
      </c>
      <c r="E171" s="212">
        <v>11010206</v>
      </c>
      <c r="F171" s="212">
        <v>9999</v>
      </c>
      <c r="G171" s="225" t="s">
        <v>136</v>
      </c>
      <c r="H171" s="213">
        <v>74623500</v>
      </c>
      <c r="I171" s="213">
        <v>0</v>
      </c>
      <c r="J171" s="213">
        <v>0</v>
      </c>
      <c r="K171" s="213">
        <v>0</v>
      </c>
      <c r="L171" s="213">
        <v>0</v>
      </c>
      <c r="M171" s="213">
        <v>74623500</v>
      </c>
      <c r="N171" s="214">
        <v>6974257</v>
      </c>
    </row>
    <row r="172" spans="1:14" ht="12.75" x14ac:dyDescent="0.2">
      <c r="A172" s="215" t="s">
        <v>317</v>
      </c>
      <c r="B172" s="216" t="s">
        <v>204</v>
      </c>
      <c r="C172" s="216">
        <v>1105</v>
      </c>
      <c r="D172" s="226" t="s">
        <v>78</v>
      </c>
      <c r="E172" s="216">
        <v>11010206</v>
      </c>
      <c r="F172" s="216">
        <v>9999</v>
      </c>
      <c r="G172" s="226" t="s">
        <v>136</v>
      </c>
      <c r="H172" s="213">
        <v>223870500</v>
      </c>
      <c r="I172" s="213">
        <v>0</v>
      </c>
      <c r="J172" s="213">
        <v>0</v>
      </c>
      <c r="K172" s="213">
        <v>0</v>
      </c>
      <c r="L172" s="213">
        <v>0</v>
      </c>
      <c r="M172" s="213">
        <v>223870500</v>
      </c>
      <c r="N172" s="214">
        <v>149303395</v>
      </c>
    </row>
    <row r="173" spans="1:14" ht="12.75" x14ac:dyDescent="0.2">
      <c r="A173" s="211" t="s">
        <v>318</v>
      </c>
      <c r="B173" s="216" t="s">
        <v>552</v>
      </c>
      <c r="C173" s="212" t="s">
        <v>552</v>
      </c>
      <c r="D173" s="225" t="s">
        <v>552</v>
      </c>
      <c r="E173" s="212" t="s">
        <v>552</v>
      </c>
      <c r="F173" s="212" t="s">
        <v>552</v>
      </c>
      <c r="G173" s="225" t="s">
        <v>1149</v>
      </c>
      <c r="H173" s="213">
        <v>9730746865</v>
      </c>
      <c r="I173" s="213">
        <v>0</v>
      </c>
      <c r="J173" s="213">
        <v>0</v>
      </c>
      <c r="K173" s="213">
        <v>0</v>
      </c>
      <c r="L173" s="213">
        <v>0</v>
      </c>
      <c r="M173" s="213">
        <v>9730746865</v>
      </c>
      <c r="N173" s="214">
        <v>5108202246</v>
      </c>
    </row>
    <row r="174" spans="1:14" ht="12.75" x14ac:dyDescent="0.2">
      <c r="A174" s="215" t="s">
        <v>318</v>
      </c>
      <c r="B174" s="216" t="s">
        <v>203</v>
      </c>
      <c r="C174" s="216">
        <v>1105</v>
      </c>
      <c r="D174" s="226" t="s">
        <v>77</v>
      </c>
      <c r="E174" s="216">
        <v>11010206</v>
      </c>
      <c r="F174" s="216">
        <v>9999</v>
      </c>
      <c r="G174" s="226" t="s">
        <v>137</v>
      </c>
      <c r="H174" s="213">
        <v>2432686716</v>
      </c>
      <c r="I174" s="213">
        <v>0</v>
      </c>
      <c r="J174" s="213">
        <v>0</v>
      </c>
      <c r="K174" s="213">
        <v>0</v>
      </c>
      <c r="L174" s="213">
        <v>0</v>
      </c>
      <c r="M174" s="213">
        <v>2432686716</v>
      </c>
      <c r="N174" s="214">
        <v>1277050562</v>
      </c>
    </row>
    <row r="175" spans="1:14" ht="12.75" x14ac:dyDescent="0.2">
      <c r="A175" s="211" t="s">
        <v>318</v>
      </c>
      <c r="B175" s="212" t="s">
        <v>203</v>
      </c>
      <c r="C175" s="212">
        <v>1105</v>
      </c>
      <c r="D175" s="228" t="s">
        <v>77</v>
      </c>
      <c r="E175" s="217">
        <v>11010206</v>
      </c>
      <c r="F175" s="217">
        <v>9999</v>
      </c>
      <c r="G175" s="228" t="s">
        <v>137</v>
      </c>
      <c r="H175" s="213">
        <v>7298060149</v>
      </c>
      <c r="I175" s="218">
        <v>0</v>
      </c>
      <c r="J175" s="218">
        <v>0</v>
      </c>
      <c r="K175" s="218">
        <v>0</v>
      </c>
      <c r="L175" s="218">
        <v>0</v>
      </c>
      <c r="M175" s="218">
        <v>7298060149</v>
      </c>
      <c r="N175" s="219">
        <v>3831151684</v>
      </c>
    </row>
    <row r="176" spans="1:14" ht="12.75" x14ac:dyDescent="0.2">
      <c r="A176" s="215" t="s">
        <v>319</v>
      </c>
      <c r="B176" s="216" t="s">
        <v>552</v>
      </c>
      <c r="C176" s="216" t="s">
        <v>552</v>
      </c>
      <c r="D176" s="226" t="s">
        <v>552</v>
      </c>
      <c r="E176" s="216" t="s">
        <v>552</v>
      </c>
      <c r="F176" s="216" t="s">
        <v>552</v>
      </c>
      <c r="G176" s="226" t="s">
        <v>1150</v>
      </c>
      <c r="H176" s="213">
        <v>1205000000</v>
      </c>
      <c r="I176" s="213">
        <v>0</v>
      </c>
      <c r="J176" s="213">
        <v>0</v>
      </c>
      <c r="K176" s="213">
        <v>0</v>
      </c>
      <c r="L176" s="213">
        <v>0</v>
      </c>
      <c r="M176" s="213">
        <v>1205000000</v>
      </c>
      <c r="N176" s="214">
        <v>748660000</v>
      </c>
    </row>
    <row r="177" spans="1:14" ht="12.75" x14ac:dyDescent="0.2">
      <c r="A177" s="211" t="s">
        <v>319</v>
      </c>
      <c r="B177" s="212" t="s">
        <v>162</v>
      </c>
      <c r="C177" s="212">
        <v>1105</v>
      </c>
      <c r="D177" s="228" t="s">
        <v>19</v>
      </c>
      <c r="E177" s="217">
        <v>11020101</v>
      </c>
      <c r="F177" s="217">
        <v>9999</v>
      </c>
      <c r="G177" s="228" t="s">
        <v>386</v>
      </c>
      <c r="H177" s="213">
        <v>1067115000</v>
      </c>
      <c r="I177" s="218">
        <v>0</v>
      </c>
      <c r="J177" s="218">
        <v>0</v>
      </c>
      <c r="K177" s="218">
        <v>0</v>
      </c>
      <c r="L177" s="218">
        <v>0</v>
      </c>
      <c r="M177" s="218">
        <v>1067115000</v>
      </c>
      <c r="N177" s="219">
        <v>667056060</v>
      </c>
    </row>
    <row r="178" spans="1:14" ht="12.75" x14ac:dyDescent="0.2">
      <c r="A178" s="215" t="s">
        <v>319</v>
      </c>
      <c r="B178" s="216" t="s">
        <v>238</v>
      </c>
      <c r="C178" s="216">
        <v>1105</v>
      </c>
      <c r="D178" s="226" t="s">
        <v>19</v>
      </c>
      <c r="E178" s="216">
        <v>11020101</v>
      </c>
      <c r="F178" s="216">
        <v>9999</v>
      </c>
      <c r="G178" s="226" t="s">
        <v>386</v>
      </c>
      <c r="H178" s="213">
        <v>125235000</v>
      </c>
      <c r="I178" s="213">
        <v>0</v>
      </c>
      <c r="J178" s="213">
        <v>0</v>
      </c>
      <c r="K178" s="213">
        <v>0</v>
      </c>
      <c r="L178" s="213">
        <v>0</v>
      </c>
      <c r="M178" s="213">
        <v>125235000</v>
      </c>
      <c r="N178" s="214">
        <v>74117340</v>
      </c>
    </row>
    <row r="179" spans="1:14" ht="12.75" x14ac:dyDescent="0.2">
      <c r="A179" s="211" t="s">
        <v>319</v>
      </c>
      <c r="B179" s="212" t="s">
        <v>239</v>
      </c>
      <c r="C179" s="212">
        <v>1105</v>
      </c>
      <c r="D179" s="225" t="s">
        <v>19</v>
      </c>
      <c r="E179" s="212">
        <v>11020101</v>
      </c>
      <c r="F179" s="212">
        <v>9999</v>
      </c>
      <c r="G179" s="225" t="s">
        <v>386</v>
      </c>
      <c r="H179" s="213">
        <v>12650000</v>
      </c>
      <c r="I179" s="213">
        <v>0</v>
      </c>
      <c r="J179" s="213">
        <v>0</v>
      </c>
      <c r="K179" s="213">
        <v>0</v>
      </c>
      <c r="L179" s="213">
        <v>0</v>
      </c>
      <c r="M179" s="213">
        <v>12650000</v>
      </c>
      <c r="N179" s="214">
        <v>7486600</v>
      </c>
    </row>
    <row r="180" spans="1:14" ht="12.75" x14ac:dyDescent="0.2">
      <c r="A180" s="215" t="s">
        <v>878</v>
      </c>
      <c r="B180" s="216" t="s">
        <v>552</v>
      </c>
      <c r="C180" s="216" t="s">
        <v>552</v>
      </c>
      <c r="D180" s="226" t="s">
        <v>552</v>
      </c>
      <c r="E180" s="216" t="s">
        <v>552</v>
      </c>
      <c r="F180" s="216" t="s">
        <v>552</v>
      </c>
      <c r="G180" s="226" t="s">
        <v>1151</v>
      </c>
      <c r="H180" s="213">
        <v>8967832132</v>
      </c>
      <c r="I180" s="213">
        <v>38586375</v>
      </c>
      <c r="J180" s="213">
        <v>38586375</v>
      </c>
      <c r="K180" s="213">
        <v>0</v>
      </c>
      <c r="L180" s="213">
        <v>0</v>
      </c>
      <c r="M180" s="213">
        <v>8967832132</v>
      </c>
      <c r="N180" s="214">
        <v>3869482754</v>
      </c>
    </row>
    <row r="181" spans="1:14" ht="12.75" x14ac:dyDescent="0.2">
      <c r="A181" s="211" t="s">
        <v>320</v>
      </c>
      <c r="B181" s="216" t="s">
        <v>552</v>
      </c>
      <c r="C181" s="212" t="s">
        <v>552</v>
      </c>
      <c r="D181" s="225" t="s">
        <v>552</v>
      </c>
      <c r="E181" s="212" t="s">
        <v>552</v>
      </c>
      <c r="F181" s="212" t="s">
        <v>552</v>
      </c>
      <c r="G181" s="225" t="s">
        <v>1152</v>
      </c>
      <c r="H181" s="213">
        <v>945409842</v>
      </c>
      <c r="I181" s="213">
        <v>0</v>
      </c>
      <c r="J181" s="213">
        <v>0</v>
      </c>
      <c r="K181" s="213">
        <v>0</v>
      </c>
      <c r="L181" s="213">
        <v>0</v>
      </c>
      <c r="M181" s="213">
        <v>945409842</v>
      </c>
      <c r="N181" s="214">
        <v>162757861</v>
      </c>
    </row>
    <row r="182" spans="1:14" ht="12.75" x14ac:dyDescent="0.2">
      <c r="A182" s="215" t="s">
        <v>320</v>
      </c>
      <c r="B182" s="216" t="s">
        <v>162</v>
      </c>
      <c r="C182" s="216">
        <v>1105</v>
      </c>
      <c r="D182" s="226" t="s">
        <v>20</v>
      </c>
      <c r="E182" s="216">
        <v>9999</v>
      </c>
      <c r="F182" s="216">
        <v>9999</v>
      </c>
      <c r="G182" s="226" t="s">
        <v>387</v>
      </c>
      <c r="H182" s="213">
        <v>0</v>
      </c>
      <c r="I182" s="213">
        <v>0</v>
      </c>
      <c r="J182" s="213">
        <v>0</v>
      </c>
      <c r="K182" s="213">
        <v>0</v>
      </c>
      <c r="L182" s="213">
        <v>0</v>
      </c>
      <c r="M182" s="213">
        <v>0</v>
      </c>
      <c r="N182" s="214">
        <v>2119499</v>
      </c>
    </row>
    <row r="183" spans="1:14" ht="12.75" x14ac:dyDescent="0.2">
      <c r="A183" s="215" t="s">
        <v>320</v>
      </c>
      <c r="B183" s="216" t="s">
        <v>162</v>
      </c>
      <c r="C183" s="216">
        <v>1105</v>
      </c>
      <c r="D183" s="226" t="s">
        <v>22</v>
      </c>
      <c r="E183" s="216">
        <v>11020102</v>
      </c>
      <c r="F183" s="216">
        <v>9999</v>
      </c>
      <c r="G183" s="226" t="s">
        <v>389</v>
      </c>
      <c r="H183" s="213">
        <v>190946922</v>
      </c>
      <c r="I183" s="213">
        <v>0</v>
      </c>
      <c r="J183" s="213">
        <v>0</v>
      </c>
      <c r="K183" s="213">
        <v>0</v>
      </c>
      <c r="L183" s="213">
        <v>0</v>
      </c>
      <c r="M183" s="213">
        <v>190946922</v>
      </c>
      <c r="N183" s="214">
        <v>73698674</v>
      </c>
    </row>
    <row r="184" spans="1:14" ht="12.75" x14ac:dyDescent="0.2">
      <c r="A184" s="211" t="s">
        <v>320</v>
      </c>
      <c r="B184" s="212" t="s">
        <v>171</v>
      </c>
      <c r="C184" s="212">
        <v>1105</v>
      </c>
      <c r="D184" s="225" t="s">
        <v>20</v>
      </c>
      <c r="E184" s="212">
        <v>9999</v>
      </c>
      <c r="F184" s="212">
        <v>9999</v>
      </c>
      <c r="G184" s="225" t="s">
        <v>387</v>
      </c>
      <c r="H184" s="213">
        <v>0</v>
      </c>
      <c r="I184" s="213">
        <v>0</v>
      </c>
      <c r="J184" s="213">
        <v>0</v>
      </c>
      <c r="K184" s="213">
        <v>0</v>
      </c>
      <c r="L184" s="213">
        <v>0</v>
      </c>
      <c r="M184" s="213">
        <v>0</v>
      </c>
      <c r="N184" s="214">
        <v>2119510</v>
      </c>
    </row>
    <row r="185" spans="1:14" ht="12.75" x14ac:dyDescent="0.2">
      <c r="A185" s="211" t="s">
        <v>320</v>
      </c>
      <c r="B185" s="212" t="s">
        <v>212</v>
      </c>
      <c r="C185" s="212">
        <v>1105</v>
      </c>
      <c r="D185" s="228" t="s">
        <v>22</v>
      </c>
      <c r="E185" s="217">
        <v>11020102</v>
      </c>
      <c r="F185" s="217">
        <v>9999</v>
      </c>
      <c r="G185" s="228" t="s">
        <v>389</v>
      </c>
      <c r="H185" s="213">
        <v>79868324</v>
      </c>
      <c r="I185" s="218">
        <v>0</v>
      </c>
      <c r="J185" s="218">
        <v>0</v>
      </c>
      <c r="K185" s="218">
        <v>0</v>
      </c>
      <c r="L185" s="218">
        <v>0</v>
      </c>
      <c r="M185" s="218">
        <v>79868324</v>
      </c>
      <c r="N185" s="219">
        <v>5069243</v>
      </c>
    </row>
    <row r="186" spans="1:14" ht="12.75" x14ac:dyDescent="0.2">
      <c r="A186" s="211" t="s">
        <v>320</v>
      </c>
      <c r="B186" s="212" t="s">
        <v>213</v>
      </c>
      <c r="C186" s="212">
        <v>1105</v>
      </c>
      <c r="D186" s="228" t="s">
        <v>22</v>
      </c>
      <c r="E186" s="217">
        <v>11020102</v>
      </c>
      <c r="F186" s="217">
        <v>9999</v>
      </c>
      <c r="G186" s="228" t="s">
        <v>389</v>
      </c>
      <c r="H186" s="213">
        <v>119920500</v>
      </c>
      <c r="I186" s="218">
        <v>0</v>
      </c>
      <c r="J186" s="218">
        <v>0</v>
      </c>
      <c r="K186" s="218">
        <v>0</v>
      </c>
      <c r="L186" s="218">
        <v>0</v>
      </c>
      <c r="M186" s="218">
        <v>119920500</v>
      </c>
      <c r="N186" s="219">
        <v>9755384</v>
      </c>
    </row>
    <row r="187" spans="1:14" ht="12.75" x14ac:dyDescent="0.2">
      <c r="A187" s="215" t="s">
        <v>320</v>
      </c>
      <c r="B187" s="216" t="s">
        <v>214</v>
      </c>
      <c r="C187" s="216">
        <v>1105</v>
      </c>
      <c r="D187" s="226" t="s">
        <v>22</v>
      </c>
      <c r="E187" s="216">
        <v>11020102</v>
      </c>
      <c r="F187" s="216">
        <v>9999</v>
      </c>
      <c r="G187" s="226" t="s">
        <v>389</v>
      </c>
      <c r="H187" s="213">
        <v>507072096</v>
      </c>
      <c r="I187" s="213">
        <v>0</v>
      </c>
      <c r="J187" s="213">
        <v>0</v>
      </c>
      <c r="K187" s="213">
        <v>0</v>
      </c>
      <c r="L187" s="213">
        <v>0</v>
      </c>
      <c r="M187" s="213">
        <v>507072096</v>
      </c>
      <c r="N187" s="214">
        <v>60979664</v>
      </c>
    </row>
    <row r="188" spans="1:14" ht="12.75" x14ac:dyDescent="0.2">
      <c r="A188" s="215" t="s">
        <v>320</v>
      </c>
      <c r="B188" s="216" t="s">
        <v>238</v>
      </c>
      <c r="C188" s="216">
        <v>1105</v>
      </c>
      <c r="D188" s="226" t="s">
        <v>22</v>
      </c>
      <c r="E188" s="216">
        <v>11020102</v>
      </c>
      <c r="F188" s="216">
        <v>9999</v>
      </c>
      <c r="G188" s="226" t="s">
        <v>389</v>
      </c>
      <c r="H188" s="213">
        <v>43234845</v>
      </c>
      <c r="I188" s="213">
        <v>0</v>
      </c>
      <c r="J188" s="213">
        <v>0</v>
      </c>
      <c r="K188" s="213">
        <v>0</v>
      </c>
      <c r="L188" s="213">
        <v>0</v>
      </c>
      <c r="M188" s="213">
        <v>43234845</v>
      </c>
      <c r="N188" s="214">
        <v>8188740</v>
      </c>
    </row>
    <row r="189" spans="1:14" ht="12.75" x14ac:dyDescent="0.2">
      <c r="A189" s="215" t="s">
        <v>320</v>
      </c>
      <c r="B189" s="216" t="s">
        <v>239</v>
      </c>
      <c r="C189" s="216">
        <v>1105</v>
      </c>
      <c r="D189" s="226" t="s">
        <v>22</v>
      </c>
      <c r="E189" s="216">
        <v>11020102</v>
      </c>
      <c r="F189" s="216">
        <v>9999</v>
      </c>
      <c r="G189" s="226" t="s">
        <v>389</v>
      </c>
      <c r="H189" s="213">
        <v>4367155</v>
      </c>
      <c r="I189" s="213">
        <v>0</v>
      </c>
      <c r="J189" s="213">
        <v>0</v>
      </c>
      <c r="K189" s="213">
        <v>0</v>
      </c>
      <c r="L189" s="213">
        <v>0</v>
      </c>
      <c r="M189" s="213">
        <v>4367155</v>
      </c>
      <c r="N189" s="214">
        <v>827147</v>
      </c>
    </row>
    <row r="190" spans="1:14" ht="12.75" x14ac:dyDescent="0.2">
      <c r="A190" s="211" t="s">
        <v>321</v>
      </c>
      <c r="B190" s="216" t="s">
        <v>552</v>
      </c>
      <c r="C190" s="212" t="s">
        <v>552</v>
      </c>
      <c r="D190" s="225" t="s">
        <v>552</v>
      </c>
      <c r="E190" s="212" t="s">
        <v>552</v>
      </c>
      <c r="F190" s="212" t="s">
        <v>552</v>
      </c>
      <c r="G190" s="225" t="s">
        <v>1153</v>
      </c>
      <c r="H190" s="213">
        <v>1000000</v>
      </c>
      <c r="I190" s="213">
        <v>0</v>
      </c>
      <c r="J190" s="213">
        <v>0</v>
      </c>
      <c r="K190" s="213">
        <v>0</v>
      </c>
      <c r="L190" s="213">
        <v>0</v>
      </c>
      <c r="M190" s="213">
        <v>1000000</v>
      </c>
      <c r="N190" s="214">
        <v>0</v>
      </c>
    </row>
    <row r="191" spans="1:14" ht="12.75" x14ac:dyDescent="0.2">
      <c r="A191" s="215" t="s">
        <v>321</v>
      </c>
      <c r="B191" s="216" t="s">
        <v>211</v>
      </c>
      <c r="C191" s="216">
        <v>1105</v>
      </c>
      <c r="D191" s="226" t="s">
        <v>82</v>
      </c>
      <c r="E191" s="216">
        <v>11020102</v>
      </c>
      <c r="F191" s="216">
        <v>9999</v>
      </c>
      <c r="G191" s="226" t="s">
        <v>430</v>
      </c>
      <c r="H191" s="213">
        <v>1000000</v>
      </c>
      <c r="I191" s="213">
        <v>0</v>
      </c>
      <c r="J191" s="213">
        <v>0</v>
      </c>
      <c r="K191" s="213">
        <v>0</v>
      </c>
      <c r="L191" s="213">
        <v>0</v>
      </c>
      <c r="M191" s="213">
        <v>1000000</v>
      </c>
      <c r="N191" s="214">
        <v>0</v>
      </c>
    </row>
    <row r="192" spans="1:14" ht="12.75" x14ac:dyDescent="0.2">
      <c r="A192" s="211" t="s">
        <v>322</v>
      </c>
      <c r="B192" s="212" t="s">
        <v>552</v>
      </c>
      <c r="C192" s="212" t="s">
        <v>552</v>
      </c>
      <c r="D192" s="228" t="s">
        <v>552</v>
      </c>
      <c r="E192" s="217" t="s">
        <v>552</v>
      </c>
      <c r="F192" s="217" t="s">
        <v>552</v>
      </c>
      <c r="G192" s="228" t="s">
        <v>1154</v>
      </c>
      <c r="H192" s="213">
        <v>17941263</v>
      </c>
      <c r="I192" s="218">
        <v>0</v>
      </c>
      <c r="J192" s="218">
        <v>0</v>
      </c>
      <c r="K192" s="218">
        <v>0</v>
      </c>
      <c r="L192" s="218">
        <v>0</v>
      </c>
      <c r="M192" s="218">
        <v>17941263</v>
      </c>
      <c r="N192" s="219">
        <v>6576978</v>
      </c>
    </row>
    <row r="193" spans="1:14" ht="12.75" x14ac:dyDescent="0.2">
      <c r="A193" s="215" t="s">
        <v>322</v>
      </c>
      <c r="B193" s="216" t="s">
        <v>211</v>
      </c>
      <c r="C193" s="216">
        <v>1105</v>
      </c>
      <c r="D193" s="226" t="s">
        <v>83</v>
      </c>
      <c r="E193" s="216">
        <v>11020102</v>
      </c>
      <c r="F193" s="216">
        <v>9999</v>
      </c>
      <c r="G193" s="226" t="s">
        <v>431</v>
      </c>
      <c r="H193" s="213">
        <v>17941263</v>
      </c>
      <c r="I193" s="213">
        <v>0</v>
      </c>
      <c r="J193" s="213">
        <v>0</v>
      </c>
      <c r="K193" s="213">
        <v>0</v>
      </c>
      <c r="L193" s="213">
        <v>0</v>
      </c>
      <c r="M193" s="213">
        <v>17941263</v>
      </c>
      <c r="N193" s="214">
        <v>6576978</v>
      </c>
    </row>
    <row r="194" spans="1:14" ht="12.75" x14ac:dyDescent="0.2">
      <c r="A194" s="215" t="s">
        <v>876</v>
      </c>
      <c r="B194" s="216" t="s">
        <v>552</v>
      </c>
      <c r="C194" s="216" t="s">
        <v>552</v>
      </c>
      <c r="D194" s="226" t="s">
        <v>552</v>
      </c>
      <c r="E194" s="216" t="s">
        <v>552</v>
      </c>
      <c r="F194" s="216" t="s">
        <v>552</v>
      </c>
      <c r="G194" s="226" t="s">
        <v>1155</v>
      </c>
      <c r="H194" s="213">
        <v>155000000</v>
      </c>
      <c r="I194" s="213">
        <v>0</v>
      </c>
      <c r="J194" s="213">
        <v>0</v>
      </c>
      <c r="K194" s="213">
        <v>0</v>
      </c>
      <c r="L194" s="213">
        <v>0</v>
      </c>
      <c r="M194" s="213">
        <v>155000000</v>
      </c>
      <c r="N194" s="214">
        <v>39431426</v>
      </c>
    </row>
    <row r="195" spans="1:14" ht="12.75" x14ac:dyDescent="0.2">
      <c r="A195" s="211" t="s">
        <v>573</v>
      </c>
      <c r="B195" s="212" t="s">
        <v>552</v>
      </c>
      <c r="C195" s="212" t="s">
        <v>552</v>
      </c>
      <c r="D195" s="225" t="s">
        <v>552</v>
      </c>
      <c r="E195" s="212" t="s">
        <v>552</v>
      </c>
      <c r="F195" s="212" t="s">
        <v>552</v>
      </c>
      <c r="G195" s="225" t="s">
        <v>1156</v>
      </c>
      <c r="H195" s="213">
        <v>155000000</v>
      </c>
      <c r="I195" s="213">
        <v>0</v>
      </c>
      <c r="J195" s="213">
        <v>0</v>
      </c>
      <c r="K195" s="213">
        <v>0</v>
      </c>
      <c r="L195" s="213">
        <v>0</v>
      </c>
      <c r="M195" s="213">
        <v>155000000</v>
      </c>
      <c r="N195" s="214">
        <v>39431426</v>
      </c>
    </row>
    <row r="196" spans="1:14" ht="38.25" x14ac:dyDescent="0.2">
      <c r="A196" s="215" t="s">
        <v>573</v>
      </c>
      <c r="B196" s="216" t="s">
        <v>224</v>
      </c>
      <c r="C196" s="216">
        <v>1105</v>
      </c>
      <c r="D196" s="226" t="s">
        <v>88</v>
      </c>
      <c r="E196" s="216">
        <v>11020201</v>
      </c>
      <c r="F196" s="216">
        <v>9999</v>
      </c>
      <c r="G196" s="226" t="s">
        <v>131</v>
      </c>
      <c r="H196" s="213">
        <v>150000000</v>
      </c>
      <c r="I196" s="213">
        <v>0</v>
      </c>
      <c r="J196" s="213">
        <v>0</v>
      </c>
      <c r="K196" s="213">
        <v>0</v>
      </c>
      <c r="L196" s="213">
        <v>0</v>
      </c>
      <c r="M196" s="213">
        <v>150000000</v>
      </c>
      <c r="N196" s="214">
        <v>39431426</v>
      </c>
    </row>
    <row r="197" spans="1:14" ht="38.25" x14ac:dyDescent="0.2">
      <c r="A197" s="215" t="s">
        <v>573</v>
      </c>
      <c r="B197" s="216" t="s">
        <v>224</v>
      </c>
      <c r="C197" s="216">
        <v>1105</v>
      </c>
      <c r="D197" s="226" t="s">
        <v>88</v>
      </c>
      <c r="E197" s="216">
        <v>11020201</v>
      </c>
      <c r="F197" s="216">
        <v>9999</v>
      </c>
      <c r="G197" s="226" t="s">
        <v>131</v>
      </c>
      <c r="H197" s="213">
        <v>5000000</v>
      </c>
      <c r="I197" s="213">
        <v>0</v>
      </c>
      <c r="J197" s="213">
        <v>0</v>
      </c>
      <c r="K197" s="213">
        <v>0</v>
      </c>
      <c r="L197" s="213">
        <v>0</v>
      </c>
      <c r="M197" s="213">
        <v>5000000</v>
      </c>
      <c r="N197" s="214">
        <v>0</v>
      </c>
    </row>
    <row r="198" spans="1:14" ht="12.75" x14ac:dyDescent="0.2">
      <c r="A198" s="211" t="s">
        <v>875</v>
      </c>
      <c r="B198" s="212" t="s">
        <v>552</v>
      </c>
      <c r="C198" s="212" t="s">
        <v>552</v>
      </c>
      <c r="D198" s="225" t="s">
        <v>552</v>
      </c>
      <c r="E198" s="212" t="s">
        <v>552</v>
      </c>
      <c r="F198" s="212" t="s">
        <v>552</v>
      </c>
      <c r="G198" s="225" t="s">
        <v>1157</v>
      </c>
      <c r="H198" s="213">
        <v>2244460584</v>
      </c>
      <c r="I198" s="213">
        <v>38586375</v>
      </c>
      <c r="J198" s="213">
        <v>476375</v>
      </c>
      <c r="K198" s="213">
        <v>0</v>
      </c>
      <c r="L198" s="213">
        <v>0</v>
      </c>
      <c r="M198" s="213">
        <v>2282570584</v>
      </c>
      <c r="N198" s="214">
        <v>1327838256</v>
      </c>
    </row>
    <row r="199" spans="1:14" ht="12.75" x14ac:dyDescent="0.2">
      <c r="A199" s="215" t="s">
        <v>323</v>
      </c>
      <c r="B199" s="216" t="s">
        <v>552</v>
      </c>
      <c r="C199" s="216" t="s">
        <v>552</v>
      </c>
      <c r="D199" s="226" t="s">
        <v>552</v>
      </c>
      <c r="E199" s="216" t="s">
        <v>552</v>
      </c>
      <c r="F199" s="216" t="s">
        <v>552</v>
      </c>
      <c r="G199" s="226" t="s">
        <v>1134</v>
      </c>
      <c r="H199" s="213">
        <v>1959338281</v>
      </c>
      <c r="I199" s="213">
        <v>0</v>
      </c>
      <c r="J199" s="213">
        <v>0</v>
      </c>
      <c r="K199" s="213">
        <v>0</v>
      </c>
      <c r="L199" s="213">
        <v>0</v>
      </c>
      <c r="M199" s="213">
        <v>1959338281</v>
      </c>
      <c r="N199" s="214">
        <v>1185780442</v>
      </c>
    </row>
    <row r="200" spans="1:14" ht="12.75" x14ac:dyDescent="0.2">
      <c r="A200" s="211" t="s">
        <v>323</v>
      </c>
      <c r="B200" s="212" t="s">
        <v>162</v>
      </c>
      <c r="C200" s="212">
        <v>1105</v>
      </c>
      <c r="D200" s="228" t="s">
        <v>24</v>
      </c>
      <c r="E200" s="217">
        <v>11020102</v>
      </c>
      <c r="F200" s="217">
        <v>9999</v>
      </c>
      <c r="G200" s="228" t="s">
        <v>391</v>
      </c>
      <c r="H200" s="213">
        <v>172497600</v>
      </c>
      <c r="I200" s="218">
        <v>0</v>
      </c>
      <c r="J200" s="218">
        <v>0</v>
      </c>
      <c r="K200" s="218">
        <v>0</v>
      </c>
      <c r="L200" s="218">
        <v>0</v>
      </c>
      <c r="M200" s="218">
        <v>172497600</v>
      </c>
      <c r="N200" s="219">
        <v>992009652</v>
      </c>
    </row>
    <row r="201" spans="1:14" ht="12.75" x14ac:dyDescent="0.2">
      <c r="A201" s="211" t="s">
        <v>323</v>
      </c>
      <c r="B201" s="212" t="s">
        <v>162</v>
      </c>
      <c r="C201" s="212">
        <v>1105</v>
      </c>
      <c r="D201" s="228" t="s">
        <v>25</v>
      </c>
      <c r="E201" s="217">
        <v>11020102</v>
      </c>
      <c r="F201" s="217">
        <v>9999</v>
      </c>
      <c r="G201" s="228" t="s">
        <v>392</v>
      </c>
      <c r="H201" s="213">
        <v>1224118727</v>
      </c>
      <c r="I201" s="218">
        <v>0</v>
      </c>
      <c r="J201" s="218">
        <v>0</v>
      </c>
      <c r="K201" s="218">
        <v>0</v>
      </c>
      <c r="L201" s="218">
        <v>0</v>
      </c>
      <c r="M201" s="218">
        <v>1224118727</v>
      </c>
      <c r="N201" s="219">
        <v>0</v>
      </c>
    </row>
    <row r="202" spans="1:14" ht="12.75" x14ac:dyDescent="0.2">
      <c r="A202" s="215" t="s">
        <v>323</v>
      </c>
      <c r="B202" s="216" t="s">
        <v>217</v>
      </c>
      <c r="C202" s="216">
        <v>1105</v>
      </c>
      <c r="D202" s="226" t="s">
        <v>24</v>
      </c>
      <c r="E202" s="216">
        <v>11020102</v>
      </c>
      <c r="F202" s="216">
        <v>9999</v>
      </c>
      <c r="G202" s="226" t="s">
        <v>391</v>
      </c>
      <c r="H202" s="213">
        <v>48400000</v>
      </c>
      <c r="I202" s="213">
        <v>0</v>
      </c>
      <c r="J202" s="213">
        <v>0</v>
      </c>
      <c r="K202" s="213">
        <v>0</v>
      </c>
      <c r="L202" s="213">
        <v>0</v>
      </c>
      <c r="M202" s="213">
        <v>48400000</v>
      </c>
      <c r="N202" s="214">
        <v>11020145</v>
      </c>
    </row>
    <row r="203" spans="1:14" ht="12.75" x14ac:dyDescent="0.2">
      <c r="A203" s="211" t="s">
        <v>323</v>
      </c>
      <c r="B203" s="216" t="s">
        <v>217</v>
      </c>
      <c r="C203" s="212">
        <v>1105</v>
      </c>
      <c r="D203" s="225" t="s">
        <v>25</v>
      </c>
      <c r="E203" s="212">
        <v>11020102</v>
      </c>
      <c r="F203" s="212">
        <v>9999</v>
      </c>
      <c r="G203" s="225" t="s">
        <v>392</v>
      </c>
      <c r="H203" s="213">
        <v>343467656</v>
      </c>
      <c r="I203" s="213">
        <v>0</v>
      </c>
      <c r="J203" s="213">
        <v>0</v>
      </c>
      <c r="K203" s="213">
        <v>0</v>
      </c>
      <c r="L203" s="213">
        <v>0</v>
      </c>
      <c r="M203" s="213">
        <v>343467656</v>
      </c>
      <c r="N203" s="214">
        <v>182750645</v>
      </c>
    </row>
    <row r="204" spans="1:14" ht="12.75" x14ac:dyDescent="0.2">
      <c r="A204" s="211" t="s">
        <v>323</v>
      </c>
      <c r="B204" s="212" t="s">
        <v>238</v>
      </c>
      <c r="C204" s="212">
        <v>1105</v>
      </c>
      <c r="D204" s="228" t="s">
        <v>24</v>
      </c>
      <c r="E204" s="217">
        <v>11020102</v>
      </c>
      <c r="F204" s="217">
        <v>9999</v>
      </c>
      <c r="G204" s="228" t="s">
        <v>391</v>
      </c>
      <c r="H204" s="213">
        <v>19166400</v>
      </c>
      <c r="I204" s="218">
        <v>0</v>
      </c>
      <c r="J204" s="218">
        <v>0</v>
      </c>
      <c r="K204" s="218">
        <v>0</v>
      </c>
      <c r="L204" s="218">
        <v>0</v>
      </c>
      <c r="M204" s="218">
        <v>19166400</v>
      </c>
      <c r="N204" s="219">
        <v>0</v>
      </c>
    </row>
    <row r="205" spans="1:14" ht="12.75" x14ac:dyDescent="0.2">
      <c r="A205" s="211" t="s">
        <v>323</v>
      </c>
      <c r="B205" s="212" t="s">
        <v>238</v>
      </c>
      <c r="C205" s="212">
        <v>1105</v>
      </c>
      <c r="D205" s="228" t="s">
        <v>25</v>
      </c>
      <c r="E205" s="217">
        <v>11020102</v>
      </c>
      <c r="F205" s="217">
        <v>9999</v>
      </c>
      <c r="G205" s="228" t="s">
        <v>392</v>
      </c>
      <c r="H205" s="213">
        <v>136013192</v>
      </c>
      <c r="I205" s="218">
        <v>0</v>
      </c>
      <c r="J205" s="218">
        <v>0</v>
      </c>
      <c r="K205" s="218">
        <v>0</v>
      </c>
      <c r="L205" s="218">
        <v>0</v>
      </c>
      <c r="M205" s="218">
        <v>136013192</v>
      </c>
      <c r="N205" s="219">
        <v>0</v>
      </c>
    </row>
    <row r="206" spans="1:14" ht="12.75" x14ac:dyDescent="0.2">
      <c r="A206" s="215" t="s">
        <v>323</v>
      </c>
      <c r="B206" s="216" t="s">
        <v>239</v>
      </c>
      <c r="C206" s="216">
        <v>1105</v>
      </c>
      <c r="D206" s="226" t="s">
        <v>24</v>
      </c>
      <c r="E206" s="216">
        <v>11020102</v>
      </c>
      <c r="F206" s="216">
        <v>9999</v>
      </c>
      <c r="G206" s="226" t="s">
        <v>391</v>
      </c>
      <c r="H206" s="213">
        <v>1936000</v>
      </c>
      <c r="I206" s="213">
        <v>0</v>
      </c>
      <c r="J206" s="213">
        <v>0</v>
      </c>
      <c r="K206" s="213">
        <v>0</v>
      </c>
      <c r="L206" s="213">
        <v>0</v>
      </c>
      <c r="M206" s="213">
        <v>1936000</v>
      </c>
      <c r="N206" s="214">
        <v>0</v>
      </c>
    </row>
    <row r="207" spans="1:14" ht="12.75" x14ac:dyDescent="0.2">
      <c r="A207" s="215" t="s">
        <v>323</v>
      </c>
      <c r="B207" s="216" t="s">
        <v>239</v>
      </c>
      <c r="C207" s="216">
        <v>1105</v>
      </c>
      <c r="D207" s="226" t="s">
        <v>25</v>
      </c>
      <c r="E207" s="216">
        <v>11020102</v>
      </c>
      <c r="F207" s="216">
        <v>9999</v>
      </c>
      <c r="G207" s="226" t="s">
        <v>392</v>
      </c>
      <c r="H207" s="213">
        <v>13738706</v>
      </c>
      <c r="I207" s="213">
        <v>0</v>
      </c>
      <c r="J207" s="213">
        <v>0</v>
      </c>
      <c r="K207" s="213">
        <v>0</v>
      </c>
      <c r="L207" s="213">
        <v>0</v>
      </c>
      <c r="M207" s="213">
        <v>13738706</v>
      </c>
      <c r="N207" s="214">
        <v>0</v>
      </c>
    </row>
    <row r="208" spans="1:14" ht="12.75" x14ac:dyDescent="0.2">
      <c r="A208" s="211" t="s">
        <v>324</v>
      </c>
      <c r="B208" s="212" t="s">
        <v>552</v>
      </c>
      <c r="C208" s="212" t="s">
        <v>552</v>
      </c>
      <c r="D208" s="225" t="s">
        <v>552</v>
      </c>
      <c r="E208" s="212" t="s">
        <v>552</v>
      </c>
      <c r="F208" s="212" t="s">
        <v>552</v>
      </c>
      <c r="G208" s="225" t="s">
        <v>1158</v>
      </c>
      <c r="H208" s="213">
        <v>48877226</v>
      </c>
      <c r="I208" s="213">
        <v>38586375</v>
      </c>
      <c r="J208" s="213">
        <v>476375</v>
      </c>
      <c r="K208" s="213">
        <v>0</v>
      </c>
      <c r="L208" s="213">
        <v>0</v>
      </c>
      <c r="M208" s="213">
        <v>86987226</v>
      </c>
      <c r="N208" s="214">
        <v>5664330</v>
      </c>
    </row>
    <row r="209" spans="1:14" ht="12.75" x14ac:dyDescent="0.2">
      <c r="A209" s="211" t="s">
        <v>324</v>
      </c>
      <c r="B209" s="212" t="s">
        <v>162</v>
      </c>
      <c r="C209" s="212">
        <v>1105</v>
      </c>
      <c r="D209" s="228" t="s">
        <v>26</v>
      </c>
      <c r="E209" s="217">
        <v>11020102</v>
      </c>
      <c r="F209" s="217">
        <v>9999</v>
      </c>
      <c r="G209" s="228" t="s">
        <v>145</v>
      </c>
      <c r="H209" s="213">
        <v>1055390</v>
      </c>
      <c r="I209" s="218">
        <v>0</v>
      </c>
      <c r="J209" s="218">
        <v>0</v>
      </c>
      <c r="K209" s="218">
        <v>0</v>
      </c>
      <c r="L209" s="218">
        <v>0</v>
      </c>
      <c r="M209" s="218">
        <v>1055390</v>
      </c>
      <c r="N209" s="219">
        <v>3635047</v>
      </c>
    </row>
    <row r="210" spans="1:14" ht="12.75" x14ac:dyDescent="0.2">
      <c r="A210" s="215" t="s">
        <v>324</v>
      </c>
      <c r="B210" s="216" t="s">
        <v>162</v>
      </c>
      <c r="C210" s="216">
        <v>1105</v>
      </c>
      <c r="D210" s="226" t="s">
        <v>588</v>
      </c>
      <c r="E210" s="216">
        <v>11020102</v>
      </c>
      <c r="F210" s="216">
        <v>9999</v>
      </c>
      <c r="G210" s="226" t="s">
        <v>589</v>
      </c>
      <c r="H210" s="213">
        <v>4985683</v>
      </c>
      <c r="I210" s="213">
        <v>0</v>
      </c>
      <c r="J210" s="213">
        <v>0</v>
      </c>
      <c r="K210" s="213">
        <v>0</v>
      </c>
      <c r="L210" s="213">
        <v>0</v>
      </c>
      <c r="M210" s="213">
        <v>4985683</v>
      </c>
      <c r="N210" s="214">
        <v>50003</v>
      </c>
    </row>
    <row r="211" spans="1:14" ht="12.75" x14ac:dyDescent="0.2">
      <c r="A211" s="211" t="s">
        <v>324</v>
      </c>
      <c r="B211" s="212" t="s">
        <v>162</v>
      </c>
      <c r="C211" s="212">
        <v>1105</v>
      </c>
      <c r="D211" s="228" t="s">
        <v>664</v>
      </c>
      <c r="E211" s="217">
        <v>11020102</v>
      </c>
      <c r="F211" s="217">
        <v>9999</v>
      </c>
      <c r="G211" s="228" t="s">
        <v>665</v>
      </c>
      <c r="H211" s="213">
        <v>18022221</v>
      </c>
      <c r="I211" s="218">
        <v>0</v>
      </c>
      <c r="J211" s="218">
        <v>0</v>
      </c>
      <c r="K211" s="218">
        <v>0</v>
      </c>
      <c r="L211" s="218">
        <v>0</v>
      </c>
      <c r="M211" s="218">
        <v>18022221</v>
      </c>
      <c r="N211" s="219">
        <v>0</v>
      </c>
    </row>
    <row r="212" spans="1:14" ht="12.75" x14ac:dyDescent="0.2">
      <c r="A212" s="215" t="s">
        <v>324</v>
      </c>
      <c r="B212" s="216" t="s">
        <v>238</v>
      </c>
      <c r="C212" s="216">
        <v>1105</v>
      </c>
      <c r="D212" s="226" t="s">
        <v>26</v>
      </c>
      <c r="E212" s="216">
        <v>11020102</v>
      </c>
      <c r="F212" s="216">
        <v>9999</v>
      </c>
      <c r="G212" s="226" t="s">
        <v>145</v>
      </c>
      <c r="H212" s="213">
        <v>117266</v>
      </c>
      <c r="I212" s="213">
        <v>0</v>
      </c>
      <c r="J212" s="213">
        <v>0</v>
      </c>
      <c r="K212" s="213">
        <v>0</v>
      </c>
      <c r="L212" s="213">
        <v>0</v>
      </c>
      <c r="M212" s="213">
        <v>117266</v>
      </c>
      <c r="N212" s="214">
        <v>403895</v>
      </c>
    </row>
    <row r="213" spans="1:14" ht="12.75" x14ac:dyDescent="0.2">
      <c r="A213" s="215" t="s">
        <v>324</v>
      </c>
      <c r="B213" s="216" t="s">
        <v>238</v>
      </c>
      <c r="C213" s="216">
        <v>1105</v>
      </c>
      <c r="D213" s="226" t="s">
        <v>588</v>
      </c>
      <c r="E213" s="216">
        <v>11020102</v>
      </c>
      <c r="F213" s="216">
        <v>9999</v>
      </c>
      <c r="G213" s="226" t="s">
        <v>589</v>
      </c>
      <c r="H213" s="213">
        <v>553965</v>
      </c>
      <c r="I213" s="213">
        <v>0</v>
      </c>
      <c r="J213" s="213">
        <v>0</v>
      </c>
      <c r="K213" s="213">
        <v>0</v>
      </c>
      <c r="L213" s="213">
        <v>0</v>
      </c>
      <c r="M213" s="213">
        <v>553965</v>
      </c>
      <c r="N213" s="214">
        <v>5556</v>
      </c>
    </row>
    <row r="214" spans="1:14" ht="12.75" x14ac:dyDescent="0.2">
      <c r="A214" s="215" t="s">
        <v>324</v>
      </c>
      <c r="B214" s="216" t="s">
        <v>238</v>
      </c>
      <c r="C214" s="216">
        <v>1105</v>
      </c>
      <c r="D214" s="226" t="s">
        <v>664</v>
      </c>
      <c r="E214" s="216">
        <v>11020102</v>
      </c>
      <c r="F214" s="216">
        <v>9999</v>
      </c>
      <c r="G214" s="226" t="s">
        <v>665</v>
      </c>
      <c r="H214" s="213">
        <v>2002469</v>
      </c>
      <c r="I214" s="213">
        <v>0</v>
      </c>
      <c r="J214" s="213">
        <v>0</v>
      </c>
      <c r="K214" s="213">
        <v>0</v>
      </c>
      <c r="L214" s="213">
        <v>0</v>
      </c>
      <c r="M214" s="213">
        <v>2002469</v>
      </c>
      <c r="N214" s="214">
        <v>0</v>
      </c>
    </row>
    <row r="215" spans="1:14" ht="12.75" x14ac:dyDescent="0.2">
      <c r="A215" s="215" t="s">
        <v>324</v>
      </c>
      <c r="B215" s="216" t="s">
        <v>239</v>
      </c>
      <c r="C215" s="216">
        <v>1105</v>
      </c>
      <c r="D215" s="226" t="s">
        <v>26</v>
      </c>
      <c r="E215" s="216">
        <v>11020102</v>
      </c>
      <c r="F215" s="216">
        <v>9999</v>
      </c>
      <c r="G215" s="226" t="s">
        <v>145</v>
      </c>
      <c r="H215" s="213">
        <v>11845</v>
      </c>
      <c r="I215" s="213">
        <v>0</v>
      </c>
      <c r="J215" s="213">
        <v>0</v>
      </c>
      <c r="K215" s="213">
        <v>0</v>
      </c>
      <c r="L215" s="213">
        <v>0</v>
      </c>
      <c r="M215" s="213">
        <v>11845</v>
      </c>
      <c r="N215" s="214">
        <v>40798</v>
      </c>
    </row>
    <row r="216" spans="1:14" ht="12.75" x14ac:dyDescent="0.2">
      <c r="A216" s="215" t="s">
        <v>324</v>
      </c>
      <c r="B216" s="216" t="s">
        <v>239</v>
      </c>
      <c r="C216" s="216">
        <v>1105</v>
      </c>
      <c r="D216" s="226" t="s">
        <v>588</v>
      </c>
      <c r="E216" s="216">
        <v>11020102</v>
      </c>
      <c r="F216" s="216">
        <v>9999</v>
      </c>
      <c r="G216" s="226" t="s">
        <v>589</v>
      </c>
      <c r="H216" s="213">
        <v>55956</v>
      </c>
      <c r="I216" s="213">
        <v>0</v>
      </c>
      <c r="J216" s="213">
        <v>0</v>
      </c>
      <c r="K216" s="213">
        <v>0</v>
      </c>
      <c r="L216" s="213">
        <v>0</v>
      </c>
      <c r="M216" s="213">
        <v>55956</v>
      </c>
      <c r="N216" s="214">
        <v>561</v>
      </c>
    </row>
    <row r="217" spans="1:14" ht="12.75" x14ac:dyDescent="0.2">
      <c r="A217" s="211" t="s">
        <v>324</v>
      </c>
      <c r="B217" s="212" t="s">
        <v>239</v>
      </c>
      <c r="C217" s="212">
        <v>1105</v>
      </c>
      <c r="D217" s="228" t="s">
        <v>664</v>
      </c>
      <c r="E217" s="217">
        <v>11020102</v>
      </c>
      <c r="F217" s="217">
        <v>9999</v>
      </c>
      <c r="G217" s="228" t="s">
        <v>665</v>
      </c>
      <c r="H217" s="213">
        <v>202270</v>
      </c>
      <c r="I217" s="218">
        <v>0</v>
      </c>
      <c r="J217" s="218">
        <v>0</v>
      </c>
      <c r="K217" s="218">
        <v>0</v>
      </c>
      <c r="L217" s="218">
        <v>0</v>
      </c>
      <c r="M217" s="218">
        <v>202270</v>
      </c>
      <c r="N217" s="219">
        <v>0</v>
      </c>
    </row>
    <row r="218" spans="1:14" ht="12.75" x14ac:dyDescent="0.2">
      <c r="A218" s="215" t="s">
        <v>324</v>
      </c>
      <c r="B218" s="216" t="s">
        <v>241</v>
      </c>
      <c r="C218" s="216">
        <v>1105</v>
      </c>
      <c r="D218" s="226" t="s">
        <v>26</v>
      </c>
      <c r="E218" s="216">
        <v>11020102</v>
      </c>
      <c r="F218" s="216">
        <v>9999</v>
      </c>
      <c r="G218" s="226" t="s">
        <v>145</v>
      </c>
      <c r="H218" s="213">
        <v>952750</v>
      </c>
      <c r="I218" s="213">
        <v>0</v>
      </c>
      <c r="J218" s="213">
        <v>476375</v>
      </c>
      <c r="K218" s="213">
        <v>0</v>
      </c>
      <c r="L218" s="213">
        <v>0</v>
      </c>
      <c r="M218" s="213">
        <v>476375</v>
      </c>
      <c r="N218" s="214">
        <v>0</v>
      </c>
    </row>
    <row r="219" spans="1:14" ht="12.75" x14ac:dyDescent="0.2">
      <c r="A219" s="215" t="s">
        <v>324</v>
      </c>
      <c r="B219" s="216" t="s">
        <v>241</v>
      </c>
      <c r="C219" s="216">
        <v>1105</v>
      </c>
      <c r="D219" s="226" t="s">
        <v>26</v>
      </c>
      <c r="E219" s="216">
        <v>11020102</v>
      </c>
      <c r="F219" s="216">
        <v>9999</v>
      </c>
      <c r="G219" s="226" t="s">
        <v>145</v>
      </c>
      <c r="H219" s="213">
        <v>0</v>
      </c>
      <c r="I219" s="213">
        <v>476375</v>
      </c>
      <c r="J219" s="213">
        <v>0</v>
      </c>
      <c r="K219" s="213">
        <v>0</v>
      </c>
      <c r="L219" s="213">
        <v>0</v>
      </c>
      <c r="M219" s="213">
        <v>476375</v>
      </c>
      <c r="N219" s="214">
        <v>0</v>
      </c>
    </row>
    <row r="220" spans="1:14" ht="12.75" x14ac:dyDescent="0.2">
      <c r="A220" s="215" t="s">
        <v>324</v>
      </c>
      <c r="B220" s="216" t="s">
        <v>241</v>
      </c>
      <c r="C220" s="216">
        <v>1105</v>
      </c>
      <c r="D220" s="226" t="s">
        <v>29</v>
      </c>
      <c r="E220" s="216">
        <v>11020102</v>
      </c>
      <c r="F220" s="216">
        <v>9999</v>
      </c>
      <c r="G220" s="226" t="s">
        <v>144</v>
      </c>
      <c r="H220" s="213">
        <v>0</v>
      </c>
      <c r="I220" s="213">
        <v>38110000</v>
      </c>
      <c r="J220" s="213">
        <v>0</v>
      </c>
      <c r="K220" s="213">
        <v>0</v>
      </c>
      <c r="L220" s="213">
        <v>0</v>
      </c>
      <c r="M220" s="213">
        <v>38110000</v>
      </c>
      <c r="N220" s="214">
        <v>0</v>
      </c>
    </row>
    <row r="221" spans="1:14" ht="12.75" x14ac:dyDescent="0.2">
      <c r="A221" s="215" t="s">
        <v>324</v>
      </c>
      <c r="B221" s="216" t="s">
        <v>242</v>
      </c>
      <c r="C221" s="216">
        <v>1105</v>
      </c>
      <c r="D221" s="226" t="s">
        <v>26</v>
      </c>
      <c r="E221" s="216">
        <v>11020102</v>
      </c>
      <c r="F221" s="216">
        <v>9999</v>
      </c>
      <c r="G221" s="226" t="s">
        <v>145</v>
      </c>
      <c r="H221" s="213">
        <v>360500</v>
      </c>
      <c r="I221" s="213">
        <v>0</v>
      </c>
      <c r="J221" s="213">
        <v>0</v>
      </c>
      <c r="K221" s="213">
        <v>0</v>
      </c>
      <c r="L221" s="213">
        <v>0</v>
      </c>
      <c r="M221" s="213">
        <v>360500</v>
      </c>
      <c r="N221" s="214">
        <v>1241660</v>
      </c>
    </row>
    <row r="222" spans="1:14" ht="12.75" x14ac:dyDescent="0.2">
      <c r="A222" s="215" t="s">
        <v>324</v>
      </c>
      <c r="B222" s="216" t="s">
        <v>243</v>
      </c>
      <c r="C222" s="216">
        <v>1105</v>
      </c>
      <c r="D222" s="226" t="s">
        <v>26</v>
      </c>
      <c r="E222" s="216">
        <v>11020102</v>
      </c>
      <c r="F222" s="216">
        <v>9999</v>
      </c>
      <c r="G222" s="226" t="s">
        <v>145</v>
      </c>
      <c r="H222" s="213">
        <v>77250</v>
      </c>
      <c r="I222" s="213">
        <v>0</v>
      </c>
      <c r="J222" s="213">
        <v>0</v>
      </c>
      <c r="K222" s="213">
        <v>0</v>
      </c>
      <c r="L222" s="213">
        <v>0</v>
      </c>
      <c r="M222" s="213">
        <v>77250</v>
      </c>
      <c r="N222" s="214">
        <v>266070</v>
      </c>
    </row>
    <row r="223" spans="1:14" ht="12.75" x14ac:dyDescent="0.2">
      <c r="A223" s="211" t="s">
        <v>324</v>
      </c>
      <c r="B223" s="212" t="s">
        <v>243</v>
      </c>
      <c r="C223" s="212">
        <v>1105</v>
      </c>
      <c r="D223" s="225" t="s">
        <v>664</v>
      </c>
      <c r="E223" s="212">
        <v>11020102</v>
      </c>
      <c r="F223" s="212">
        <v>9999</v>
      </c>
      <c r="G223" s="225" t="s">
        <v>665</v>
      </c>
      <c r="H223" s="213">
        <v>5186400</v>
      </c>
      <c r="I223" s="213">
        <v>0</v>
      </c>
      <c r="J223" s="213">
        <v>0</v>
      </c>
      <c r="K223" s="213">
        <v>0</v>
      </c>
      <c r="L223" s="213">
        <v>0</v>
      </c>
      <c r="M223" s="213">
        <v>5186400</v>
      </c>
      <c r="N223" s="214">
        <v>0</v>
      </c>
    </row>
    <row r="224" spans="1:14" ht="12.75" x14ac:dyDescent="0.2">
      <c r="A224" s="215" t="s">
        <v>324</v>
      </c>
      <c r="B224" s="216" t="s">
        <v>245</v>
      </c>
      <c r="C224" s="216">
        <v>1105</v>
      </c>
      <c r="D224" s="226" t="s">
        <v>664</v>
      </c>
      <c r="E224" s="216">
        <v>11020102</v>
      </c>
      <c r="F224" s="216">
        <v>9999</v>
      </c>
      <c r="G224" s="226" t="s">
        <v>665</v>
      </c>
      <c r="H224" s="213">
        <v>13225320</v>
      </c>
      <c r="I224" s="213">
        <v>0</v>
      </c>
      <c r="J224" s="213">
        <v>0</v>
      </c>
      <c r="K224" s="213">
        <v>0</v>
      </c>
      <c r="L224" s="213">
        <v>0</v>
      </c>
      <c r="M224" s="213">
        <v>13225320</v>
      </c>
      <c r="N224" s="214">
        <v>0</v>
      </c>
    </row>
    <row r="225" spans="1:14" ht="12.75" x14ac:dyDescent="0.2">
      <c r="A225" s="211" t="s">
        <v>324</v>
      </c>
      <c r="B225" s="212" t="s">
        <v>606</v>
      </c>
      <c r="C225" s="212">
        <v>1105</v>
      </c>
      <c r="D225" s="225" t="s">
        <v>588</v>
      </c>
      <c r="E225" s="212">
        <v>11020102</v>
      </c>
      <c r="F225" s="212">
        <v>9999</v>
      </c>
      <c r="G225" s="225" t="s">
        <v>589</v>
      </c>
      <c r="H225" s="213">
        <v>1703010</v>
      </c>
      <c r="I225" s="213">
        <v>0</v>
      </c>
      <c r="J225" s="213">
        <v>0</v>
      </c>
      <c r="K225" s="213">
        <v>0</v>
      </c>
      <c r="L225" s="213">
        <v>0</v>
      </c>
      <c r="M225" s="213">
        <v>1703010</v>
      </c>
      <c r="N225" s="214">
        <v>17080</v>
      </c>
    </row>
    <row r="226" spans="1:14" ht="12.75" x14ac:dyDescent="0.2">
      <c r="A226" s="215" t="s">
        <v>324</v>
      </c>
      <c r="B226" s="216" t="s">
        <v>609</v>
      </c>
      <c r="C226" s="216">
        <v>1105</v>
      </c>
      <c r="D226" s="226" t="s">
        <v>588</v>
      </c>
      <c r="E226" s="216">
        <v>11020102</v>
      </c>
      <c r="F226" s="216">
        <v>9999</v>
      </c>
      <c r="G226" s="226" t="s">
        <v>589</v>
      </c>
      <c r="H226" s="213">
        <v>364931</v>
      </c>
      <c r="I226" s="213">
        <v>0</v>
      </c>
      <c r="J226" s="213">
        <v>0</v>
      </c>
      <c r="K226" s="213">
        <v>0</v>
      </c>
      <c r="L226" s="213">
        <v>0</v>
      </c>
      <c r="M226" s="213">
        <v>364931</v>
      </c>
      <c r="N226" s="214">
        <v>3660</v>
      </c>
    </row>
    <row r="227" spans="1:14" ht="12.75" x14ac:dyDescent="0.2">
      <c r="A227" s="211" t="s">
        <v>325</v>
      </c>
      <c r="B227" s="212" t="s">
        <v>552</v>
      </c>
      <c r="C227" s="212" t="s">
        <v>552</v>
      </c>
      <c r="D227" s="225" t="s">
        <v>552</v>
      </c>
      <c r="E227" s="212" t="s">
        <v>552</v>
      </c>
      <c r="F227" s="212" t="s">
        <v>552</v>
      </c>
      <c r="G227" s="225" t="s">
        <v>1159</v>
      </c>
      <c r="H227" s="213">
        <v>26250000</v>
      </c>
      <c r="I227" s="213">
        <v>0</v>
      </c>
      <c r="J227" s="213">
        <v>0</v>
      </c>
      <c r="K227" s="213">
        <v>0</v>
      </c>
      <c r="L227" s="213">
        <v>0</v>
      </c>
      <c r="M227" s="213">
        <v>26250000</v>
      </c>
      <c r="N227" s="214">
        <v>16529000</v>
      </c>
    </row>
    <row r="228" spans="1:14" ht="12.75" x14ac:dyDescent="0.2">
      <c r="A228" s="215" t="s">
        <v>325</v>
      </c>
      <c r="B228" s="216" t="s">
        <v>162</v>
      </c>
      <c r="C228" s="216">
        <v>1105</v>
      </c>
      <c r="D228" s="226" t="s">
        <v>28</v>
      </c>
      <c r="E228" s="216">
        <v>11020102</v>
      </c>
      <c r="F228" s="216">
        <v>9999</v>
      </c>
      <c r="G228" s="226" t="s">
        <v>394</v>
      </c>
      <c r="H228" s="213">
        <v>23388750</v>
      </c>
      <c r="I228" s="213">
        <v>0</v>
      </c>
      <c r="J228" s="213">
        <v>0</v>
      </c>
      <c r="K228" s="213">
        <v>0</v>
      </c>
      <c r="L228" s="213">
        <v>0</v>
      </c>
      <c r="M228" s="213">
        <v>23388750</v>
      </c>
      <c r="N228" s="214">
        <v>14727339</v>
      </c>
    </row>
    <row r="229" spans="1:14" ht="12.75" x14ac:dyDescent="0.2">
      <c r="A229" s="215" t="s">
        <v>325</v>
      </c>
      <c r="B229" s="216" t="s">
        <v>238</v>
      </c>
      <c r="C229" s="216">
        <v>1105</v>
      </c>
      <c r="D229" s="226" t="s">
        <v>28</v>
      </c>
      <c r="E229" s="216">
        <v>11020102</v>
      </c>
      <c r="F229" s="216">
        <v>9999</v>
      </c>
      <c r="G229" s="226" t="s">
        <v>394</v>
      </c>
      <c r="H229" s="213">
        <v>2598750</v>
      </c>
      <c r="I229" s="213">
        <v>0</v>
      </c>
      <c r="J229" s="213">
        <v>0</v>
      </c>
      <c r="K229" s="213">
        <v>0</v>
      </c>
      <c r="L229" s="213">
        <v>0</v>
      </c>
      <c r="M229" s="213">
        <v>2598750</v>
      </c>
      <c r="N229" s="214">
        <v>1636371</v>
      </c>
    </row>
    <row r="230" spans="1:14" ht="12.75" x14ac:dyDescent="0.2">
      <c r="A230" s="215" t="s">
        <v>325</v>
      </c>
      <c r="B230" s="216" t="s">
        <v>239</v>
      </c>
      <c r="C230" s="216">
        <v>1105</v>
      </c>
      <c r="D230" s="226" t="s">
        <v>28</v>
      </c>
      <c r="E230" s="216">
        <v>11020102</v>
      </c>
      <c r="F230" s="216">
        <v>9999</v>
      </c>
      <c r="G230" s="226" t="s">
        <v>394</v>
      </c>
      <c r="H230" s="213">
        <v>262500</v>
      </c>
      <c r="I230" s="213">
        <v>0</v>
      </c>
      <c r="J230" s="213">
        <v>0</v>
      </c>
      <c r="K230" s="213">
        <v>0</v>
      </c>
      <c r="L230" s="213">
        <v>0</v>
      </c>
      <c r="M230" s="213">
        <v>262500</v>
      </c>
      <c r="N230" s="214">
        <v>165290</v>
      </c>
    </row>
    <row r="231" spans="1:14" ht="12.75" x14ac:dyDescent="0.2">
      <c r="A231" s="211" t="s">
        <v>326</v>
      </c>
      <c r="B231" s="212" t="s">
        <v>552</v>
      </c>
      <c r="C231" s="212" t="s">
        <v>552</v>
      </c>
      <c r="D231" s="225" t="s">
        <v>552</v>
      </c>
      <c r="E231" s="212" t="s">
        <v>552</v>
      </c>
      <c r="F231" s="212" t="s">
        <v>552</v>
      </c>
      <c r="G231" s="225" t="s">
        <v>1160</v>
      </c>
      <c r="H231" s="213">
        <v>1035000</v>
      </c>
      <c r="I231" s="213">
        <v>0</v>
      </c>
      <c r="J231" s="213">
        <v>0</v>
      </c>
      <c r="K231" s="213">
        <v>0</v>
      </c>
      <c r="L231" s="213">
        <v>0</v>
      </c>
      <c r="M231" s="213">
        <v>1035000</v>
      </c>
      <c r="N231" s="214">
        <v>0</v>
      </c>
    </row>
    <row r="232" spans="1:14" ht="12.75" x14ac:dyDescent="0.2">
      <c r="A232" s="215" t="s">
        <v>326</v>
      </c>
      <c r="B232" s="216" t="s">
        <v>162</v>
      </c>
      <c r="C232" s="216">
        <v>1105</v>
      </c>
      <c r="D232" s="226" t="s">
        <v>27</v>
      </c>
      <c r="E232" s="216">
        <v>11020102</v>
      </c>
      <c r="F232" s="216">
        <v>9999</v>
      </c>
      <c r="G232" s="226" t="s">
        <v>393</v>
      </c>
      <c r="H232" s="213">
        <v>922185</v>
      </c>
      <c r="I232" s="213">
        <v>0</v>
      </c>
      <c r="J232" s="213">
        <v>0</v>
      </c>
      <c r="K232" s="213">
        <v>0</v>
      </c>
      <c r="L232" s="213">
        <v>0</v>
      </c>
      <c r="M232" s="213">
        <v>922185</v>
      </c>
      <c r="N232" s="214">
        <v>0</v>
      </c>
    </row>
    <row r="233" spans="1:14" ht="12.75" x14ac:dyDescent="0.2">
      <c r="A233" s="215" t="s">
        <v>326</v>
      </c>
      <c r="B233" s="216" t="s">
        <v>238</v>
      </c>
      <c r="C233" s="216">
        <v>1105</v>
      </c>
      <c r="D233" s="226" t="s">
        <v>27</v>
      </c>
      <c r="E233" s="216">
        <v>11020102</v>
      </c>
      <c r="F233" s="216">
        <v>9999</v>
      </c>
      <c r="G233" s="226" t="s">
        <v>393</v>
      </c>
      <c r="H233" s="213">
        <v>102465</v>
      </c>
      <c r="I233" s="213">
        <v>0</v>
      </c>
      <c r="J233" s="213">
        <v>0</v>
      </c>
      <c r="K233" s="213">
        <v>0</v>
      </c>
      <c r="L233" s="213">
        <v>0</v>
      </c>
      <c r="M233" s="213">
        <v>102465</v>
      </c>
      <c r="N233" s="214">
        <v>0</v>
      </c>
    </row>
    <row r="234" spans="1:14" ht="12.75" x14ac:dyDescent="0.2">
      <c r="A234" s="211" t="s">
        <v>326</v>
      </c>
      <c r="B234" s="212" t="s">
        <v>239</v>
      </c>
      <c r="C234" s="212">
        <v>1105</v>
      </c>
      <c r="D234" s="228" t="s">
        <v>27</v>
      </c>
      <c r="E234" s="217">
        <v>11020102</v>
      </c>
      <c r="F234" s="217">
        <v>9999</v>
      </c>
      <c r="G234" s="228" t="s">
        <v>393</v>
      </c>
      <c r="H234" s="213">
        <v>10350</v>
      </c>
      <c r="I234" s="218">
        <v>0</v>
      </c>
      <c r="J234" s="218">
        <v>0</v>
      </c>
      <c r="K234" s="218">
        <v>0</v>
      </c>
      <c r="L234" s="218">
        <v>0</v>
      </c>
      <c r="M234" s="218">
        <v>10350</v>
      </c>
      <c r="N234" s="219">
        <v>0</v>
      </c>
    </row>
    <row r="235" spans="1:14" ht="12.75" x14ac:dyDescent="0.2">
      <c r="A235" s="211" t="s">
        <v>327</v>
      </c>
      <c r="B235" s="212" t="s">
        <v>552</v>
      </c>
      <c r="C235" s="212" t="s">
        <v>552</v>
      </c>
      <c r="D235" s="228" t="s">
        <v>552</v>
      </c>
      <c r="E235" s="217" t="s">
        <v>552</v>
      </c>
      <c r="F235" s="217" t="s">
        <v>552</v>
      </c>
      <c r="G235" s="228" t="s">
        <v>1161</v>
      </c>
      <c r="H235" s="213">
        <v>208960077</v>
      </c>
      <c r="I235" s="218">
        <v>0</v>
      </c>
      <c r="J235" s="218">
        <v>0</v>
      </c>
      <c r="K235" s="218">
        <v>0</v>
      </c>
      <c r="L235" s="218">
        <v>0</v>
      </c>
      <c r="M235" s="218">
        <v>208960077</v>
      </c>
      <c r="N235" s="219">
        <v>119864484</v>
      </c>
    </row>
    <row r="236" spans="1:14" ht="12.75" x14ac:dyDescent="0.2">
      <c r="A236" s="215" t="s">
        <v>327</v>
      </c>
      <c r="B236" s="216" t="s">
        <v>162</v>
      </c>
      <c r="C236" s="216">
        <v>1105</v>
      </c>
      <c r="D236" s="226" t="s">
        <v>23</v>
      </c>
      <c r="E236" s="216">
        <v>11020102</v>
      </c>
      <c r="F236" s="216">
        <v>9999</v>
      </c>
      <c r="G236" s="226" t="s">
        <v>390</v>
      </c>
      <c r="H236" s="213">
        <v>147766383</v>
      </c>
      <c r="I236" s="213">
        <v>0</v>
      </c>
      <c r="J236" s="213">
        <v>0</v>
      </c>
      <c r="K236" s="213">
        <v>0</v>
      </c>
      <c r="L236" s="213">
        <v>0</v>
      </c>
      <c r="M236" s="213">
        <v>147766383</v>
      </c>
      <c r="N236" s="214">
        <v>64413147</v>
      </c>
    </row>
    <row r="237" spans="1:14" ht="12.75" x14ac:dyDescent="0.2">
      <c r="A237" s="211" t="s">
        <v>327</v>
      </c>
      <c r="B237" s="212" t="s">
        <v>162</v>
      </c>
      <c r="C237" s="212">
        <v>1105</v>
      </c>
      <c r="D237" s="228" t="s">
        <v>662</v>
      </c>
      <c r="E237" s="217">
        <v>11020102</v>
      </c>
      <c r="F237" s="217">
        <v>9999</v>
      </c>
      <c r="G237" s="228" t="s">
        <v>663</v>
      </c>
      <c r="H237" s="213">
        <v>285833</v>
      </c>
      <c r="I237" s="218">
        <v>0</v>
      </c>
      <c r="J237" s="218">
        <v>0</v>
      </c>
      <c r="K237" s="218">
        <v>0</v>
      </c>
      <c r="L237" s="218">
        <v>0</v>
      </c>
      <c r="M237" s="218">
        <v>285833</v>
      </c>
      <c r="N237" s="219">
        <v>0</v>
      </c>
    </row>
    <row r="238" spans="1:14" ht="12.75" x14ac:dyDescent="0.2">
      <c r="A238" s="215" t="s">
        <v>327</v>
      </c>
      <c r="B238" s="216" t="s">
        <v>162</v>
      </c>
      <c r="C238" s="216">
        <v>1105</v>
      </c>
      <c r="D238" s="226" t="s">
        <v>745</v>
      </c>
      <c r="E238" s="216">
        <v>11020102</v>
      </c>
      <c r="F238" s="216">
        <v>9999</v>
      </c>
      <c r="G238" s="226" t="s">
        <v>746</v>
      </c>
      <c r="H238" s="213">
        <v>166148</v>
      </c>
      <c r="I238" s="213">
        <v>0</v>
      </c>
      <c r="J238" s="213">
        <v>0</v>
      </c>
      <c r="K238" s="213">
        <v>0</v>
      </c>
      <c r="L238" s="213">
        <v>0</v>
      </c>
      <c r="M238" s="213">
        <v>166148</v>
      </c>
      <c r="N238" s="214">
        <v>24405827</v>
      </c>
    </row>
    <row r="239" spans="1:14" ht="12.75" x14ac:dyDescent="0.2">
      <c r="A239" s="211" t="s">
        <v>327</v>
      </c>
      <c r="B239" s="212" t="s">
        <v>162</v>
      </c>
      <c r="C239" s="212">
        <v>1105</v>
      </c>
      <c r="D239" s="228" t="s">
        <v>747</v>
      </c>
      <c r="E239" s="217">
        <v>11020102</v>
      </c>
      <c r="F239" s="217">
        <v>9999</v>
      </c>
      <c r="G239" s="228" t="s">
        <v>748</v>
      </c>
      <c r="H239" s="213">
        <v>0</v>
      </c>
      <c r="I239" s="218">
        <v>0</v>
      </c>
      <c r="J239" s="218">
        <v>0</v>
      </c>
      <c r="K239" s="218">
        <v>0</v>
      </c>
      <c r="L239" s="218">
        <v>0</v>
      </c>
      <c r="M239" s="218">
        <v>0</v>
      </c>
      <c r="N239" s="219">
        <v>1604691</v>
      </c>
    </row>
    <row r="240" spans="1:14" ht="12.75" x14ac:dyDescent="0.2">
      <c r="A240" s="211" t="s">
        <v>327</v>
      </c>
      <c r="B240" s="216" t="s">
        <v>162</v>
      </c>
      <c r="C240" s="212">
        <v>1105</v>
      </c>
      <c r="D240" s="225" t="s">
        <v>666</v>
      </c>
      <c r="E240" s="212">
        <v>11020102</v>
      </c>
      <c r="F240" s="212">
        <v>9999</v>
      </c>
      <c r="G240" s="225" t="s">
        <v>667</v>
      </c>
      <c r="H240" s="213">
        <v>1148675</v>
      </c>
      <c r="I240" s="213">
        <v>0</v>
      </c>
      <c r="J240" s="213">
        <v>0</v>
      </c>
      <c r="K240" s="213">
        <v>0</v>
      </c>
      <c r="L240" s="213">
        <v>0</v>
      </c>
      <c r="M240" s="213">
        <v>1148675</v>
      </c>
      <c r="N240" s="214">
        <v>305613</v>
      </c>
    </row>
    <row r="241" spans="1:14" ht="12.75" x14ac:dyDescent="0.2">
      <c r="A241" s="211" t="s">
        <v>327</v>
      </c>
      <c r="B241" s="212" t="s">
        <v>163</v>
      </c>
      <c r="C241" s="212">
        <v>1105</v>
      </c>
      <c r="D241" s="228" t="s">
        <v>23</v>
      </c>
      <c r="E241" s="217">
        <v>11020102</v>
      </c>
      <c r="F241" s="217">
        <v>9999</v>
      </c>
      <c r="G241" s="228" t="s">
        <v>390</v>
      </c>
      <c r="H241" s="213">
        <v>41046217</v>
      </c>
      <c r="I241" s="218">
        <v>0</v>
      </c>
      <c r="J241" s="218">
        <v>0</v>
      </c>
      <c r="K241" s="218">
        <v>0</v>
      </c>
      <c r="L241" s="218">
        <v>0</v>
      </c>
      <c r="M241" s="218">
        <v>41046217</v>
      </c>
      <c r="N241" s="219">
        <v>17892543</v>
      </c>
    </row>
    <row r="242" spans="1:14" ht="12.75" x14ac:dyDescent="0.2">
      <c r="A242" s="215" t="s">
        <v>327</v>
      </c>
      <c r="B242" s="216" t="s">
        <v>164</v>
      </c>
      <c r="C242" s="216">
        <v>1105</v>
      </c>
      <c r="D242" s="226" t="s">
        <v>23</v>
      </c>
      <c r="E242" s="216">
        <v>11020102</v>
      </c>
      <c r="F242" s="216">
        <v>9999</v>
      </c>
      <c r="G242" s="226" t="s">
        <v>390</v>
      </c>
      <c r="H242" s="213">
        <v>16418487</v>
      </c>
      <c r="I242" s="213">
        <v>0</v>
      </c>
      <c r="J242" s="213">
        <v>0</v>
      </c>
      <c r="K242" s="213">
        <v>0</v>
      </c>
      <c r="L242" s="213">
        <v>0</v>
      </c>
      <c r="M242" s="213">
        <v>16418487</v>
      </c>
      <c r="N242" s="214">
        <v>7157016</v>
      </c>
    </row>
    <row r="243" spans="1:14" ht="12.75" x14ac:dyDescent="0.2">
      <c r="A243" s="215" t="s">
        <v>327</v>
      </c>
      <c r="B243" s="216" t="s">
        <v>238</v>
      </c>
      <c r="C243" s="216">
        <v>1105</v>
      </c>
      <c r="D243" s="226" t="s">
        <v>662</v>
      </c>
      <c r="E243" s="216">
        <v>11020102</v>
      </c>
      <c r="F243" s="216">
        <v>9999</v>
      </c>
      <c r="G243" s="226" t="s">
        <v>663</v>
      </c>
      <c r="H243" s="213">
        <v>31759</v>
      </c>
      <c r="I243" s="213">
        <v>0</v>
      </c>
      <c r="J243" s="213">
        <v>0</v>
      </c>
      <c r="K243" s="213">
        <v>0</v>
      </c>
      <c r="L243" s="213">
        <v>0</v>
      </c>
      <c r="M243" s="213">
        <v>31759</v>
      </c>
      <c r="N243" s="214">
        <v>0</v>
      </c>
    </row>
    <row r="244" spans="1:14" ht="12.75" x14ac:dyDescent="0.2">
      <c r="A244" s="215" t="s">
        <v>327</v>
      </c>
      <c r="B244" s="216" t="s">
        <v>238</v>
      </c>
      <c r="C244" s="216">
        <v>1105</v>
      </c>
      <c r="D244" s="226" t="s">
        <v>745</v>
      </c>
      <c r="E244" s="216">
        <v>11020102</v>
      </c>
      <c r="F244" s="216">
        <v>9999</v>
      </c>
      <c r="G244" s="226" t="s">
        <v>746</v>
      </c>
      <c r="H244" s="213">
        <v>18461</v>
      </c>
      <c r="I244" s="213">
        <v>0</v>
      </c>
      <c r="J244" s="213">
        <v>0</v>
      </c>
      <c r="K244" s="213">
        <v>0</v>
      </c>
      <c r="L244" s="213">
        <v>0</v>
      </c>
      <c r="M244" s="213">
        <v>18461</v>
      </c>
      <c r="N244" s="214">
        <v>2711759</v>
      </c>
    </row>
    <row r="245" spans="1:14" ht="12.75" x14ac:dyDescent="0.2">
      <c r="A245" s="211" t="s">
        <v>327</v>
      </c>
      <c r="B245" s="212" t="s">
        <v>238</v>
      </c>
      <c r="C245" s="212">
        <v>1105</v>
      </c>
      <c r="D245" s="225" t="s">
        <v>747</v>
      </c>
      <c r="E245" s="212">
        <v>11020102</v>
      </c>
      <c r="F245" s="212">
        <v>9999</v>
      </c>
      <c r="G245" s="225" t="s">
        <v>748</v>
      </c>
      <c r="H245" s="213">
        <v>0</v>
      </c>
      <c r="I245" s="213">
        <v>0</v>
      </c>
      <c r="J245" s="213">
        <v>0</v>
      </c>
      <c r="K245" s="213">
        <v>0</v>
      </c>
      <c r="L245" s="213">
        <v>0</v>
      </c>
      <c r="M245" s="213">
        <v>0</v>
      </c>
      <c r="N245" s="214">
        <v>178299</v>
      </c>
    </row>
    <row r="246" spans="1:14" ht="12.75" x14ac:dyDescent="0.2">
      <c r="A246" s="211" t="s">
        <v>327</v>
      </c>
      <c r="B246" s="212" t="s">
        <v>239</v>
      </c>
      <c r="C246" s="212">
        <v>1105</v>
      </c>
      <c r="D246" s="225" t="s">
        <v>23</v>
      </c>
      <c r="E246" s="212">
        <v>11020102</v>
      </c>
      <c r="F246" s="212">
        <v>9999</v>
      </c>
      <c r="G246" s="225" t="s">
        <v>390</v>
      </c>
      <c r="H246" s="213">
        <v>2073041</v>
      </c>
      <c r="I246" s="213">
        <v>0</v>
      </c>
      <c r="J246" s="213">
        <v>0</v>
      </c>
      <c r="K246" s="213">
        <v>0</v>
      </c>
      <c r="L246" s="213">
        <v>0</v>
      </c>
      <c r="M246" s="213">
        <v>2073041</v>
      </c>
      <c r="N246" s="214">
        <v>903664</v>
      </c>
    </row>
    <row r="247" spans="1:14" ht="12.75" x14ac:dyDescent="0.2">
      <c r="A247" s="211" t="s">
        <v>327</v>
      </c>
      <c r="B247" s="212" t="s">
        <v>239</v>
      </c>
      <c r="C247" s="212">
        <v>1105</v>
      </c>
      <c r="D247" s="228" t="s">
        <v>662</v>
      </c>
      <c r="E247" s="217">
        <v>11020102</v>
      </c>
      <c r="F247" s="217">
        <v>9999</v>
      </c>
      <c r="G247" s="228" t="s">
        <v>663</v>
      </c>
      <c r="H247" s="213">
        <v>3208</v>
      </c>
      <c r="I247" s="218">
        <v>0</v>
      </c>
      <c r="J247" s="218">
        <v>0</v>
      </c>
      <c r="K247" s="218">
        <v>0</v>
      </c>
      <c r="L247" s="218">
        <v>0</v>
      </c>
      <c r="M247" s="218">
        <v>3208</v>
      </c>
      <c r="N247" s="219">
        <v>0</v>
      </c>
    </row>
    <row r="248" spans="1:14" ht="12.75" x14ac:dyDescent="0.2">
      <c r="A248" s="215" t="s">
        <v>327</v>
      </c>
      <c r="B248" s="216" t="s">
        <v>239</v>
      </c>
      <c r="C248" s="216">
        <v>1105</v>
      </c>
      <c r="D248" s="226" t="s">
        <v>745</v>
      </c>
      <c r="E248" s="216">
        <v>11020102</v>
      </c>
      <c r="F248" s="216">
        <v>9999</v>
      </c>
      <c r="G248" s="226" t="s">
        <v>746</v>
      </c>
      <c r="H248" s="213">
        <v>1865</v>
      </c>
      <c r="I248" s="213">
        <v>0</v>
      </c>
      <c r="J248" s="213">
        <v>0</v>
      </c>
      <c r="K248" s="213">
        <v>0</v>
      </c>
      <c r="L248" s="213">
        <v>0</v>
      </c>
      <c r="M248" s="213">
        <v>1865</v>
      </c>
      <c r="N248" s="214">
        <v>273915</v>
      </c>
    </row>
    <row r="249" spans="1:14" ht="12.75" x14ac:dyDescent="0.2">
      <c r="A249" s="211" t="s">
        <v>327</v>
      </c>
      <c r="B249" s="212" t="s">
        <v>239</v>
      </c>
      <c r="C249" s="212">
        <v>1105</v>
      </c>
      <c r="D249" s="228" t="s">
        <v>747</v>
      </c>
      <c r="E249" s="217">
        <v>11020102</v>
      </c>
      <c r="F249" s="217">
        <v>9999</v>
      </c>
      <c r="G249" s="228" t="s">
        <v>748</v>
      </c>
      <c r="H249" s="213">
        <v>0</v>
      </c>
      <c r="I249" s="218">
        <v>0</v>
      </c>
      <c r="J249" s="218">
        <v>0</v>
      </c>
      <c r="K249" s="218">
        <v>0</v>
      </c>
      <c r="L249" s="218">
        <v>0</v>
      </c>
      <c r="M249" s="218">
        <v>0</v>
      </c>
      <c r="N249" s="219">
        <v>18010</v>
      </c>
    </row>
    <row r="250" spans="1:14" ht="12.75" x14ac:dyDescent="0.2">
      <c r="A250" s="211" t="s">
        <v>872</v>
      </c>
      <c r="B250" s="216" t="s">
        <v>552</v>
      </c>
      <c r="C250" s="212" t="s">
        <v>552</v>
      </c>
      <c r="D250" s="225" t="s">
        <v>552</v>
      </c>
      <c r="E250" s="212" t="s">
        <v>552</v>
      </c>
      <c r="F250" s="212" t="s">
        <v>552</v>
      </c>
      <c r="G250" s="225" t="s">
        <v>1162</v>
      </c>
      <c r="H250" s="213">
        <v>5604020443</v>
      </c>
      <c r="I250" s="213">
        <v>0</v>
      </c>
      <c r="J250" s="213">
        <v>38110000</v>
      </c>
      <c r="K250" s="213">
        <v>0</v>
      </c>
      <c r="L250" s="213">
        <v>0</v>
      </c>
      <c r="M250" s="213">
        <v>5565910443</v>
      </c>
      <c r="N250" s="214">
        <v>2332878233</v>
      </c>
    </row>
    <row r="251" spans="1:14" ht="12.75" x14ac:dyDescent="0.2">
      <c r="A251" s="211" t="s">
        <v>328</v>
      </c>
      <c r="B251" s="216" t="s">
        <v>552</v>
      </c>
      <c r="C251" s="212" t="s">
        <v>552</v>
      </c>
      <c r="D251" s="225" t="s">
        <v>552</v>
      </c>
      <c r="E251" s="212" t="s">
        <v>552</v>
      </c>
      <c r="F251" s="212" t="s">
        <v>552</v>
      </c>
      <c r="G251" s="225" t="s">
        <v>1134</v>
      </c>
      <c r="H251" s="213">
        <v>5077727076</v>
      </c>
      <c r="I251" s="213">
        <v>0</v>
      </c>
      <c r="J251" s="213">
        <v>0</v>
      </c>
      <c r="K251" s="213">
        <v>0</v>
      </c>
      <c r="L251" s="213">
        <v>0</v>
      </c>
      <c r="M251" s="213">
        <v>5077727076</v>
      </c>
      <c r="N251" s="214">
        <v>2230845283</v>
      </c>
    </row>
    <row r="252" spans="1:14" ht="12.75" x14ac:dyDescent="0.2">
      <c r="A252" s="215" t="s">
        <v>328</v>
      </c>
      <c r="B252" s="216" t="s">
        <v>162</v>
      </c>
      <c r="C252" s="216">
        <v>1105</v>
      </c>
      <c r="D252" s="226" t="s">
        <v>30</v>
      </c>
      <c r="E252" s="216">
        <v>11020102</v>
      </c>
      <c r="F252" s="216">
        <v>9999</v>
      </c>
      <c r="G252" s="226" t="s">
        <v>395</v>
      </c>
      <c r="H252" s="213">
        <v>862488000</v>
      </c>
      <c r="I252" s="213">
        <v>0</v>
      </c>
      <c r="J252" s="213">
        <v>0</v>
      </c>
      <c r="K252" s="213">
        <v>0</v>
      </c>
      <c r="L252" s="213">
        <v>0</v>
      </c>
      <c r="M252" s="213">
        <v>862488000</v>
      </c>
      <c r="N252" s="214">
        <v>1852888662</v>
      </c>
    </row>
    <row r="253" spans="1:14" ht="12.75" x14ac:dyDescent="0.2">
      <c r="A253" s="215" t="s">
        <v>328</v>
      </c>
      <c r="B253" s="216" t="s">
        <v>162</v>
      </c>
      <c r="C253" s="216">
        <v>1105</v>
      </c>
      <c r="D253" s="226" t="s">
        <v>31</v>
      </c>
      <c r="E253" s="216">
        <v>11020102</v>
      </c>
      <c r="F253" s="216">
        <v>9999</v>
      </c>
      <c r="G253" s="226" t="s">
        <v>396</v>
      </c>
      <c r="H253" s="213">
        <v>2756915860</v>
      </c>
      <c r="I253" s="213">
        <v>0</v>
      </c>
      <c r="J253" s="213">
        <v>0</v>
      </c>
      <c r="K253" s="213">
        <v>0</v>
      </c>
      <c r="L253" s="213">
        <v>0</v>
      </c>
      <c r="M253" s="213">
        <v>2756915860</v>
      </c>
      <c r="N253" s="214">
        <v>0</v>
      </c>
    </row>
    <row r="254" spans="1:14" ht="12.75" x14ac:dyDescent="0.2">
      <c r="A254" s="211" t="s">
        <v>328</v>
      </c>
      <c r="B254" s="216" t="s">
        <v>217</v>
      </c>
      <c r="C254" s="212">
        <v>1105</v>
      </c>
      <c r="D254" s="225" t="s">
        <v>30</v>
      </c>
      <c r="E254" s="212">
        <v>11020102</v>
      </c>
      <c r="F254" s="212">
        <v>9999</v>
      </c>
      <c r="G254" s="225" t="s">
        <v>395</v>
      </c>
      <c r="H254" s="213">
        <v>242000000</v>
      </c>
      <c r="I254" s="213">
        <v>0</v>
      </c>
      <c r="J254" s="213">
        <v>0</v>
      </c>
      <c r="K254" s="213">
        <v>0</v>
      </c>
      <c r="L254" s="213">
        <v>0</v>
      </c>
      <c r="M254" s="213">
        <v>242000000</v>
      </c>
      <c r="N254" s="214">
        <v>16154346</v>
      </c>
    </row>
    <row r="255" spans="1:14" ht="12.75" x14ac:dyDescent="0.2">
      <c r="A255" s="211" t="s">
        <v>328</v>
      </c>
      <c r="B255" s="212" t="s">
        <v>217</v>
      </c>
      <c r="C255" s="212">
        <v>1105</v>
      </c>
      <c r="D255" s="228" t="s">
        <v>31</v>
      </c>
      <c r="E255" s="217">
        <v>11020102</v>
      </c>
      <c r="F255" s="217">
        <v>9999</v>
      </c>
      <c r="G255" s="228" t="s">
        <v>396</v>
      </c>
      <c r="H255" s="213">
        <v>773545415</v>
      </c>
      <c r="I255" s="218">
        <v>0</v>
      </c>
      <c r="J255" s="218">
        <v>0</v>
      </c>
      <c r="K255" s="218">
        <v>0</v>
      </c>
      <c r="L255" s="218">
        <v>0</v>
      </c>
      <c r="M255" s="218">
        <v>773545415</v>
      </c>
      <c r="N255" s="219">
        <v>361802275</v>
      </c>
    </row>
    <row r="256" spans="1:14" ht="12.75" x14ac:dyDescent="0.2">
      <c r="A256" s="211" t="s">
        <v>328</v>
      </c>
      <c r="B256" s="212" t="s">
        <v>238</v>
      </c>
      <c r="C256" s="212">
        <v>1105</v>
      </c>
      <c r="D256" s="228" t="s">
        <v>30</v>
      </c>
      <c r="E256" s="217">
        <v>11020102</v>
      </c>
      <c r="F256" s="217">
        <v>9999</v>
      </c>
      <c r="G256" s="228" t="s">
        <v>395</v>
      </c>
      <c r="H256" s="213">
        <v>95832000</v>
      </c>
      <c r="I256" s="218">
        <v>0</v>
      </c>
      <c r="J256" s="218">
        <v>0</v>
      </c>
      <c r="K256" s="218">
        <v>0</v>
      </c>
      <c r="L256" s="218">
        <v>0</v>
      </c>
      <c r="M256" s="218">
        <v>95832000</v>
      </c>
      <c r="N256" s="219">
        <v>0</v>
      </c>
    </row>
    <row r="257" spans="1:14" ht="12.75" x14ac:dyDescent="0.2">
      <c r="A257" s="211" t="s">
        <v>328</v>
      </c>
      <c r="B257" s="212" t="s">
        <v>238</v>
      </c>
      <c r="C257" s="212">
        <v>1105</v>
      </c>
      <c r="D257" s="228" t="s">
        <v>31</v>
      </c>
      <c r="E257" s="217">
        <v>11020102</v>
      </c>
      <c r="F257" s="217">
        <v>9999</v>
      </c>
      <c r="G257" s="228" t="s">
        <v>396</v>
      </c>
      <c r="H257" s="213">
        <v>306323984</v>
      </c>
      <c r="I257" s="218">
        <v>0</v>
      </c>
      <c r="J257" s="218">
        <v>0</v>
      </c>
      <c r="K257" s="218">
        <v>0</v>
      </c>
      <c r="L257" s="218">
        <v>0</v>
      </c>
      <c r="M257" s="218">
        <v>306323984</v>
      </c>
      <c r="N257" s="219">
        <v>0</v>
      </c>
    </row>
    <row r="258" spans="1:14" ht="12.75" x14ac:dyDescent="0.2">
      <c r="A258" s="215" t="s">
        <v>328</v>
      </c>
      <c r="B258" s="216" t="s">
        <v>239</v>
      </c>
      <c r="C258" s="216">
        <v>1105</v>
      </c>
      <c r="D258" s="226" t="s">
        <v>30</v>
      </c>
      <c r="E258" s="216">
        <v>11020102</v>
      </c>
      <c r="F258" s="216">
        <v>9999</v>
      </c>
      <c r="G258" s="226" t="s">
        <v>395</v>
      </c>
      <c r="H258" s="213">
        <v>9680000</v>
      </c>
      <c r="I258" s="213">
        <v>0</v>
      </c>
      <c r="J258" s="213">
        <v>0</v>
      </c>
      <c r="K258" s="213">
        <v>0</v>
      </c>
      <c r="L258" s="213">
        <v>0</v>
      </c>
      <c r="M258" s="213">
        <v>9680000</v>
      </c>
      <c r="N258" s="214">
        <v>0</v>
      </c>
    </row>
    <row r="259" spans="1:14" ht="12.75" x14ac:dyDescent="0.2">
      <c r="A259" s="211" t="s">
        <v>328</v>
      </c>
      <c r="B259" s="212" t="s">
        <v>239</v>
      </c>
      <c r="C259" s="212">
        <v>1105</v>
      </c>
      <c r="D259" s="228" t="s">
        <v>31</v>
      </c>
      <c r="E259" s="217">
        <v>11020102</v>
      </c>
      <c r="F259" s="217">
        <v>9999</v>
      </c>
      <c r="G259" s="228" t="s">
        <v>396</v>
      </c>
      <c r="H259" s="213">
        <v>30941817</v>
      </c>
      <c r="I259" s="218">
        <v>0</v>
      </c>
      <c r="J259" s="218">
        <v>0</v>
      </c>
      <c r="K259" s="218">
        <v>0</v>
      </c>
      <c r="L259" s="218">
        <v>0</v>
      </c>
      <c r="M259" s="218">
        <v>30941817</v>
      </c>
      <c r="N259" s="219">
        <v>0</v>
      </c>
    </row>
    <row r="260" spans="1:14" ht="12.75" x14ac:dyDescent="0.2">
      <c r="A260" s="215" t="s">
        <v>329</v>
      </c>
      <c r="B260" s="216" t="s">
        <v>552</v>
      </c>
      <c r="C260" s="216" t="s">
        <v>552</v>
      </c>
      <c r="D260" s="226" t="s">
        <v>552</v>
      </c>
      <c r="E260" s="216" t="s">
        <v>552</v>
      </c>
      <c r="F260" s="216" t="s">
        <v>552</v>
      </c>
      <c r="G260" s="226" t="s">
        <v>1158</v>
      </c>
      <c r="H260" s="213">
        <v>262371111</v>
      </c>
      <c r="I260" s="213">
        <v>0</v>
      </c>
      <c r="J260" s="213">
        <v>38110000</v>
      </c>
      <c r="K260" s="213">
        <v>0</v>
      </c>
      <c r="L260" s="213">
        <v>0</v>
      </c>
      <c r="M260" s="213">
        <v>224261111</v>
      </c>
      <c r="N260" s="214">
        <v>42400637</v>
      </c>
    </row>
    <row r="261" spans="1:14" ht="12.75" x14ac:dyDescent="0.2">
      <c r="A261" s="215" t="s">
        <v>329</v>
      </c>
      <c r="B261" s="216" t="s">
        <v>162</v>
      </c>
      <c r="C261" s="216">
        <v>1105</v>
      </c>
      <c r="D261" s="226" t="s">
        <v>29</v>
      </c>
      <c r="E261" s="216">
        <v>11020102</v>
      </c>
      <c r="F261" s="216">
        <v>9999</v>
      </c>
      <c r="G261" s="226" t="s">
        <v>144</v>
      </c>
      <c r="H261" s="213">
        <v>84431160</v>
      </c>
      <c r="I261" s="213">
        <v>0</v>
      </c>
      <c r="J261" s="213">
        <v>0</v>
      </c>
      <c r="K261" s="213">
        <v>0</v>
      </c>
      <c r="L261" s="213">
        <v>0</v>
      </c>
      <c r="M261" s="213">
        <v>84431160</v>
      </c>
      <c r="N261" s="214">
        <v>33811787</v>
      </c>
    </row>
    <row r="262" spans="1:14" ht="12.75" x14ac:dyDescent="0.2">
      <c r="A262" s="215" t="s">
        <v>329</v>
      </c>
      <c r="B262" s="216" t="s">
        <v>162</v>
      </c>
      <c r="C262" s="216">
        <v>1105</v>
      </c>
      <c r="D262" s="226" t="s">
        <v>590</v>
      </c>
      <c r="E262" s="216">
        <v>11020102</v>
      </c>
      <c r="F262" s="216">
        <v>9999</v>
      </c>
      <c r="G262" s="226" t="s">
        <v>591</v>
      </c>
      <c r="H262" s="213">
        <v>5938934</v>
      </c>
      <c r="I262" s="213">
        <v>0</v>
      </c>
      <c r="J262" s="213">
        <v>0</v>
      </c>
      <c r="K262" s="213">
        <v>0</v>
      </c>
      <c r="L262" s="213">
        <v>0</v>
      </c>
      <c r="M262" s="213">
        <v>5938934</v>
      </c>
      <c r="N262" s="214">
        <v>484222</v>
      </c>
    </row>
    <row r="263" spans="1:14" ht="12.75" x14ac:dyDescent="0.2">
      <c r="A263" s="215" t="s">
        <v>329</v>
      </c>
      <c r="B263" s="216" t="s">
        <v>162</v>
      </c>
      <c r="C263" s="216">
        <v>1105</v>
      </c>
      <c r="D263" s="226" t="s">
        <v>668</v>
      </c>
      <c r="E263" s="216">
        <v>11020102</v>
      </c>
      <c r="F263" s="216">
        <v>9999</v>
      </c>
      <c r="G263" s="226" t="s">
        <v>669</v>
      </c>
      <c r="H263" s="213">
        <v>22035210</v>
      </c>
      <c r="I263" s="213">
        <v>0</v>
      </c>
      <c r="J263" s="213">
        <v>0</v>
      </c>
      <c r="K263" s="213">
        <v>0</v>
      </c>
      <c r="L263" s="213">
        <v>0</v>
      </c>
      <c r="M263" s="213">
        <v>22035210</v>
      </c>
      <c r="N263" s="214">
        <v>0</v>
      </c>
    </row>
    <row r="264" spans="1:14" ht="12.75" x14ac:dyDescent="0.2">
      <c r="A264" s="215" t="s">
        <v>329</v>
      </c>
      <c r="B264" s="216" t="s">
        <v>238</v>
      </c>
      <c r="C264" s="216">
        <v>1105</v>
      </c>
      <c r="D264" s="226" t="s">
        <v>29</v>
      </c>
      <c r="E264" s="216">
        <v>11020102</v>
      </c>
      <c r="F264" s="216">
        <v>9999</v>
      </c>
      <c r="G264" s="226" t="s">
        <v>144</v>
      </c>
      <c r="H264" s="213">
        <v>9381240</v>
      </c>
      <c r="I264" s="213">
        <v>0</v>
      </c>
      <c r="J264" s="213">
        <v>0</v>
      </c>
      <c r="K264" s="213">
        <v>0</v>
      </c>
      <c r="L264" s="213">
        <v>0</v>
      </c>
      <c r="M264" s="213">
        <v>9381240</v>
      </c>
      <c r="N264" s="214">
        <v>3756843</v>
      </c>
    </row>
    <row r="265" spans="1:14" ht="12.75" x14ac:dyDescent="0.2">
      <c r="A265" s="211" t="s">
        <v>329</v>
      </c>
      <c r="B265" s="216" t="s">
        <v>238</v>
      </c>
      <c r="C265" s="212">
        <v>1105</v>
      </c>
      <c r="D265" s="225" t="s">
        <v>590</v>
      </c>
      <c r="E265" s="212">
        <v>11020102</v>
      </c>
      <c r="F265" s="212">
        <v>9999</v>
      </c>
      <c r="G265" s="225" t="s">
        <v>591</v>
      </c>
      <c r="H265" s="213">
        <v>659882</v>
      </c>
      <c r="I265" s="213">
        <v>0</v>
      </c>
      <c r="J265" s="213">
        <v>0</v>
      </c>
      <c r="K265" s="213">
        <v>0</v>
      </c>
      <c r="L265" s="213">
        <v>0</v>
      </c>
      <c r="M265" s="213">
        <v>659882</v>
      </c>
      <c r="N265" s="214">
        <v>53802</v>
      </c>
    </row>
    <row r="266" spans="1:14" ht="12.75" x14ac:dyDescent="0.2">
      <c r="A266" s="211" t="s">
        <v>329</v>
      </c>
      <c r="B266" s="212" t="s">
        <v>238</v>
      </c>
      <c r="C266" s="212">
        <v>1105</v>
      </c>
      <c r="D266" s="225" t="s">
        <v>668</v>
      </c>
      <c r="E266" s="212">
        <v>11020102</v>
      </c>
      <c r="F266" s="212">
        <v>9999</v>
      </c>
      <c r="G266" s="225" t="s">
        <v>669</v>
      </c>
      <c r="H266" s="213">
        <v>2448357</v>
      </c>
      <c r="I266" s="213">
        <v>0</v>
      </c>
      <c r="J266" s="213">
        <v>0</v>
      </c>
      <c r="K266" s="213">
        <v>0</v>
      </c>
      <c r="L266" s="213">
        <v>0</v>
      </c>
      <c r="M266" s="213">
        <v>2448357</v>
      </c>
      <c r="N266" s="214">
        <v>0</v>
      </c>
    </row>
    <row r="267" spans="1:14" ht="12.75" x14ac:dyDescent="0.2">
      <c r="A267" s="211" t="s">
        <v>329</v>
      </c>
      <c r="B267" s="212" t="s">
        <v>239</v>
      </c>
      <c r="C267" s="212">
        <v>1105</v>
      </c>
      <c r="D267" s="228" t="s">
        <v>29</v>
      </c>
      <c r="E267" s="217">
        <v>11020102</v>
      </c>
      <c r="F267" s="217">
        <v>9999</v>
      </c>
      <c r="G267" s="228" t="s">
        <v>144</v>
      </c>
      <c r="H267" s="213">
        <v>947600</v>
      </c>
      <c r="I267" s="218">
        <v>0</v>
      </c>
      <c r="J267" s="218">
        <v>0</v>
      </c>
      <c r="K267" s="218">
        <v>0</v>
      </c>
      <c r="L267" s="218">
        <v>0</v>
      </c>
      <c r="M267" s="218">
        <v>947600</v>
      </c>
      <c r="N267" s="219">
        <v>379495</v>
      </c>
    </row>
    <row r="268" spans="1:14" ht="12.75" x14ac:dyDescent="0.2">
      <c r="A268" s="211" t="s">
        <v>329</v>
      </c>
      <c r="B268" s="216" t="s">
        <v>239</v>
      </c>
      <c r="C268" s="212">
        <v>1105</v>
      </c>
      <c r="D268" s="225" t="s">
        <v>590</v>
      </c>
      <c r="E268" s="212">
        <v>11020102</v>
      </c>
      <c r="F268" s="212">
        <v>9999</v>
      </c>
      <c r="G268" s="225" t="s">
        <v>591</v>
      </c>
      <c r="H268" s="213">
        <v>66655</v>
      </c>
      <c r="I268" s="213">
        <v>0</v>
      </c>
      <c r="J268" s="213">
        <v>0</v>
      </c>
      <c r="K268" s="213">
        <v>0</v>
      </c>
      <c r="L268" s="213">
        <v>0</v>
      </c>
      <c r="M268" s="213">
        <v>66655</v>
      </c>
      <c r="N268" s="214">
        <v>5435</v>
      </c>
    </row>
    <row r="269" spans="1:14" ht="12.75" x14ac:dyDescent="0.2">
      <c r="A269" s="211" t="s">
        <v>329</v>
      </c>
      <c r="B269" s="216" t="s">
        <v>239</v>
      </c>
      <c r="C269" s="212">
        <v>1105</v>
      </c>
      <c r="D269" s="225" t="s">
        <v>668</v>
      </c>
      <c r="E269" s="212">
        <v>11020102</v>
      </c>
      <c r="F269" s="212">
        <v>9999</v>
      </c>
      <c r="G269" s="225" t="s">
        <v>669</v>
      </c>
      <c r="H269" s="213">
        <v>247309</v>
      </c>
      <c r="I269" s="213">
        <v>0</v>
      </c>
      <c r="J269" s="213">
        <v>0</v>
      </c>
      <c r="K269" s="213">
        <v>0</v>
      </c>
      <c r="L269" s="213">
        <v>0</v>
      </c>
      <c r="M269" s="213">
        <v>247309</v>
      </c>
      <c r="N269" s="214">
        <v>0</v>
      </c>
    </row>
    <row r="270" spans="1:14" ht="12.75" x14ac:dyDescent="0.2">
      <c r="A270" s="211" t="s">
        <v>329</v>
      </c>
      <c r="B270" s="216" t="s">
        <v>241</v>
      </c>
      <c r="C270" s="212">
        <v>1105</v>
      </c>
      <c r="D270" s="225" t="s">
        <v>29</v>
      </c>
      <c r="E270" s="212">
        <v>11020102</v>
      </c>
      <c r="F270" s="212">
        <v>9999</v>
      </c>
      <c r="G270" s="225" t="s">
        <v>144</v>
      </c>
      <c r="H270" s="213">
        <v>76220000</v>
      </c>
      <c r="I270" s="213">
        <v>0</v>
      </c>
      <c r="J270" s="213">
        <v>38110000</v>
      </c>
      <c r="K270" s="213">
        <v>0</v>
      </c>
      <c r="L270" s="213">
        <v>0</v>
      </c>
      <c r="M270" s="213">
        <v>38110000</v>
      </c>
      <c r="N270" s="214">
        <v>0</v>
      </c>
    </row>
    <row r="271" spans="1:14" ht="12.75" x14ac:dyDescent="0.2">
      <c r="A271" s="215" t="s">
        <v>329</v>
      </c>
      <c r="B271" s="216" t="s">
        <v>242</v>
      </c>
      <c r="C271" s="216">
        <v>1105</v>
      </c>
      <c r="D271" s="226" t="s">
        <v>29</v>
      </c>
      <c r="E271" s="216">
        <v>11020102</v>
      </c>
      <c r="F271" s="216">
        <v>9999</v>
      </c>
      <c r="G271" s="226" t="s">
        <v>144</v>
      </c>
      <c r="H271" s="213">
        <v>28840000</v>
      </c>
      <c r="I271" s="213">
        <v>0</v>
      </c>
      <c r="J271" s="213">
        <v>0</v>
      </c>
      <c r="K271" s="213">
        <v>0</v>
      </c>
      <c r="L271" s="213">
        <v>0</v>
      </c>
      <c r="M271" s="213">
        <v>28840000</v>
      </c>
      <c r="N271" s="214">
        <v>3053820</v>
      </c>
    </row>
    <row r="272" spans="1:14" ht="12.75" x14ac:dyDescent="0.2">
      <c r="A272" s="211" t="s">
        <v>329</v>
      </c>
      <c r="B272" s="212" t="s">
        <v>243</v>
      </c>
      <c r="C272" s="212">
        <v>1105</v>
      </c>
      <c r="D272" s="225" t="s">
        <v>29</v>
      </c>
      <c r="E272" s="212">
        <v>11020102</v>
      </c>
      <c r="F272" s="212">
        <v>9999</v>
      </c>
      <c r="G272" s="225" t="s">
        <v>144</v>
      </c>
      <c r="H272" s="213">
        <v>6180000</v>
      </c>
      <c r="I272" s="213">
        <v>0</v>
      </c>
      <c r="J272" s="213">
        <v>0</v>
      </c>
      <c r="K272" s="213">
        <v>0</v>
      </c>
      <c r="L272" s="213">
        <v>0</v>
      </c>
      <c r="M272" s="213">
        <v>6180000</v>
      </c>
      <c r="N272" s="214">
        <v>654390</v>
      </c>
    </row>
    <row r="273" spans="1:14" ht="12.75" x14ac:dyDescent="0.2">
      <c r="A273" s="211" t="s">
        <v>329</v>
      </c>
      <c r="B273" s="212" t="s">
        <v>243</v>
      </c>
      <c r="C273" s="212">
        <v>1105</v>
      </c>
      <c r="D273" s="228" t="s">
        <v>668</v>
      </c>
      <c r="E273" s="217">
        <v>11020102</v>
      </c>
      <c r="F273" s="217">
        <v>9999</v>
      </c>
      <c r="G273" s="228" t="s">
        <v>669</v>
      </c>
      <c r="H273" s="213">
        <v>6341250</v>
      </c>
      <c r="I273" s="218">
        <v>0</v>
      </c>
      <c r="J273" s="218">
        <v>0</v>
      </c>
      <c r="K273" s="218">
        <v>0</v>
      </c>
      <c r="L273" s="218">
        <v>0</v>
      </c>
      <c r="M273" s="218">
        <v>6341250</v>
      </c>
      <c r="N273" s="219">
        <v>0</v>
      </c>
    </row>
    <row r="274" spans="1:14" ht="12.75" x14ac:dyDescent="0.2">
      <c r="A274" s="211" t="s">
        <v>329</v>
      </c>
      <c r="B274" s="212" t="s">
        <v>245</v>
      </c>
      <c r="C274" s="212">
        <v>1105</v>
      </c>
      <c r="D274" s="225" t="s">
        <v>668</v>
      </c>
      <c r="E274" s="212">
        <v>11020102</v>
      </c>
      <c r="F274" s="212">
        <v>9999</v>
      </c>
      <c r="G274" s="225" t="s">
        <v>669</v>
      </c>
      <c r="H274" s="213">
        <v>16170188</v>
      </c>
      <c r="I274" s="213">
        <v>0</v>
      </c>
      <c r="J274" s="213">
        <v>0</v>
      </c>
      <c r="K274" s="213">
        <v>0</v>
      </c>
      <c r="L274" s="213">
        <v>0</v>
      </c>
      <c r="M274" s="213">
        <v>16170188</v>
      </c>
      <c r="N274" s="214">
        <v>0</v>
      </c>
    </row>
    <row r="275" spans="1:14" ht="12.75" x14ac:dyDescent="0.2">
      <c r="A275" s="215" t="s">
        <v>329</v>
      </c>
      <c r="B275" s="216" t="s">
        <v>606</v>
      </c>
      <c r="C275" s="216">
        <v>1105</v>
      </c>
      <c r="D275" s="226" t="s">
        <v>590</v>
      </c>
      <c r="E275" s="216">
        <v>11020102</v>
      </c>
      <c r="F275" s="216">
        <v>9999</v>
      </c>
      <c r="G275" s="226" t="s">
        <v>591</v>
      </c>
      <c r="H275" s="213">
        <v>2028621</v>
      </c>
      <c r="I275" s="213">
        <v>0</v>
      </c>
      <c r="J275" s="213">
        <v>0</v>
      </c>
      <c r="K275" s="213">
        <v>0</v>
      </c>
      <c r="L275" s="213">
        <v>0</v>
      </c>
      <c r="M275" s="213">
        <v>2028621</v>
      </c>
      <c r="N275" s="214">
        <v>165400</v>
      </c>
    </row>
    <row r="276" spans="1:14" ht="12.75" x14ac:dyDescent="0.2">
      <c r="A276" s="211" t="s">
        <v>329</v>
      </c>
      <c r="B276" s="216" t="s">
        <v>609</v>
      </c>
      <c r="C276" s="212">
        <v>1105</v>
      </c>
      <c r="D276" s="225" t="s">
        <v>590</v>
      </c>
      <c r="E276" s="212">
        <v>11020102</v>
      </c>
      <c r="F276" s="212">
        <v>9999</v>
      </c>
      <c r="G276" s="225" t="s">
        <v>591</v>
      </c>
      <c r="H276" s="213">
        <v>434705</v>
      </c>
      <c r="I276" s="213">
        <v>0</v>
      </c>
      <c r="J276" s="213">
        <v>0</v>
      </c>
      <c r="K276" s="213">
        <v>0</v>
      </c>
      <c r="L276" s="213">
        <v>0</v>
      </c>
      <c r="M276" s="213">
        <v>434705</v>
      </c>
      <c r="N276" s="214">
        <v>35443</v>
      </c>
    </row>
    <row r="277" spans="1:14" ht="12.75" x14ac:dyDescent="0.2">
      <c r="A277" s="211" t="s">
        <v>330</v>
      </c>
      <c r="B277" s="212" t="s">
        <v>552</v>
      </c>
      <c r="C277" s="212" t="s">
        <v>552</v>
      </c>
      <c r="D277" s="228" t="s">
        <v>552</v>
      </c>
      <c r="E277" s="217" t="s">
        <v>552</v>
      </c>
      <c r="F277" s="217" t="s">
        <v>552</v>
      </c>
      <c r="G277" s="228" t="s">
        <v>1159</v>
      </c>
      <c r="H277" s="213">
        <v>207900000</v>
      </c>
      <c r="I277" s="218">
        <v>0</v>
      </c>
      <c r="J277" s="218">
        <v>0</v>
      </c>
      <c r="K277" s="218">
        <v>0</v>
      </c>
      <c r="L277" s="218">
        <v>0</v>
      </c>
      <c r="M277" s="218">
        <v>207900000</v>
      </c>
      <c r="N277" s="219">
        <v>38277429</v>
      </c>
    </row>
    <row r="278" spans="1:14" ht="12.75" x14ac:dyDescent="0.2">
      <c r="A278" s="211" t="s">
        <v>330</v>
      </c>
      <c r="B278" s="212" t="s">
        <v>162</v>
      </c>
      <c r="C278" s="212">
        <v>1105</v>
      </c>
      <c r="D278" s="228" t="s">
        <v>32</v>
      </c>
      <c r="E278" s="217">
        <v>11020102</v>
      </c>
      <c r="F278" s="217">
        <v>9999</v>
      </c>
      <c r="G278" s="228" t="s">
        <v>397</v>
      </c>
      <c r="H278" s="213">
        <v>185238900</v>
      </c>
      <c r="I278" s="218">
        <v>0</v>
      </c>
      <c r="J278" s="218">
        <v>0</v>
      </c>
      <c r="K278" s="218">
        <v>0</v>
      </c>
      <c r="L278" s="218">
        <v>0</v>
      </c>
      <c r="M278" s="218">
        <v>185238900</v>
      </c>
      <c r="N278" s="219">
        <v>34105194</v>
      </c>
    </row>
    <row r="279" spans="1:14" ht="12.75" x14ac:dyDescent="0.2">
      <c r="A279" s="211" t="s">
        <v>330</v>
      </c>
      <c r="B279" s="212" t="s">
        <v>238</v>
      </c>
      <c r="C279" s="212">
        <v>1105</v>
      </c>
      <c r="D279" s="228" t="s">
        <v>32</v>
      </c>
      <c r="E279" s="217">
        <v>11020102</v>
      </c>
      <c r="F279" s="217">
        <v>9999</v>
      </c>
      <c r="G279" s="228" t="s">
        <v>397</v>
      </c>
      <c r="H279" s="213">
        <v>20582100</v>
      </c>
      <c r="I279" s="218">
        <v>0</v>
      </c>
      <c r="J279" s="218">
        <v>0</v>
      </c>
      <c r="K279" s="218">
        <v>0</v>
      </c>
      <c r="L279" s="218">
        <v>0</v>
      </c>
      <c r="M279" s="218">
        <v>20582100</v>
      </c>
      <c r="N279" s="219">
        <v>3789455</v>
      </c>
    </row>
    <row r="280" spans="1:14" ht="12.75" x14ac:dyDescent="0.2">
      <c r="A280" s="215" t="s">
        <v>330</v>
      </c>
      <c r="B280" s="216" t="s">
        <v>239</v>
      </c>
      <c r="C280" s="216">
        <v>1105</v>
      </c>
      <c r="D280" s="226" t="s">
        <v>32</v>
      </c>
      <c r="E280" s="216">
        <v>11020102</v>
      </c>
      <c r="F280" s="216">
        <v>9999</v>
      </c>
      <c r="G280" s="226" t="s">
        <v>397</v>
      </c>
      <c r="H280" s="213">
        <v>2079000</v>
      </c>
      <c r="I280" s="213">
        <v>0</v>
      </c>
      <c r="J280" s="213">
        <v>0</v>
      </c>
      <c r="K280" s="213">
        <v>0</v>
      </c>
      <c r="L280" s="213">
        <v>0</v>
      </c>
      <c r="M280" s="213">
        <v>2079000</v>
      </c>
      <c r="N280" s="214">
        <v>382780</v>
      </c>
    </row>
    <row r="281" spans="1:14" ht="12.75" x14ac:dyDescent="0.2">
      <c r="A281" s="211" t="s">
        <v>331</v>
      </c>
      <c r="B281" s="212" t="s">
        <v>552</v>
      </c>
      <c r="C281" s="212" t="s">
        <v>552</v>
      </c>
      <c r="D281" s="228" t="s">
        <v>552</v>
      </c>
      <c r="E281" s="217" t="s">
        <v>552</v>
      </c>
      <c r="F281" s="217" t="s">
        <v>552</v>
      </c>
      <c r="G281" s="228" t="s">
        <v>1160</v>
      </c>
      <c r="H281" s="213">
        <v>52500000</v>
      </c>
      <c r="I281" s="218">
        <v>0</v>
      </c>
      <c r="J281" s="218">
        <v>0</v>
      </c>
      <c r="K281" s="218">
        <v>0</v>
      </c>
      <c r="L281" s="218">
        <v>0</v>
      </c>
      <c r="M281" s="218">
        <v>52500000</v>
      </c>
      <c r="N281" s="219">
        <v>14898498</v>
      </c>
    </row>
    <row r="282" spans="1:14" ht="12.75" x14ac:dyDescent="0.2">
      <c r="A282" s="211" t="s">
        <v>331</v>
      </c>
      <c r="B282" s="212" t="s">
        <v>162</v>
      </c>
      <c r="C282" s="212">
        <v>1105</v>
      </c>
      <c r="D282" s="228" t="s">
        <v>33</v>
      </c>
      <c r="E282" s="217">
        <v>11020102</v>
      </c>
      <c r="F282" s="217">
        <v>9999</v>
      </c>
      <c r="G282" s="228" t="s">
        <v>398</v>
      </c>
      <c r="H282" s="213">
        <v>46777500</v>
      </c>
      <c r="I282" s="218">
        <v>0</v>
      </c>
      <c r="J282" s="218">
        <v>0</v>
      </c>
      <c r="K282" s="218">
        <v>0</v>
      </c>
      <c r="L282" s="218">
        <v>0</v>
      </c>
      <c r="M282" s="218">
        <v>46777500</v>
      </c>
      <c r="N282" s="219">
        <v>13274564</v>
      </c>
    </row>
    <row r="283" spans="1:14" ht="12.75" x14ac:dyDescent="0.2">
      <c r="A283" s="215" t="s">
        <v>331</v>
      </c>
      <c r="B283" s="216" t="s">
        <v>238</v>
      </c>
      <c r="C283" s="216">
        <v>1105</v>
      </c>
      <c r="D283" s="226" t="s">
        <v>33</v>
      </c>
      <c r="E283" s="216">
        <v>11020102</v>
      </c>
      <c r="F283" s="216">
        <v>9999</v>
      </c>
      <c r="G283" s="226" t="s">
        <v>398</v>
      </c>
      <c r="H283" s="213">
        <v>5197500</v>
      </c>
      <c r="I283" s="213">
        <v>0</v>
      </c>
      <c r="J283" s="213">
        <v>0</v>
      </c>
      <c r="K283" s="213">
        <v>0</v>
      </c>
      <c r="L283" s="213">
        <v>0</v>
      </c>
      <c r="M283" s="213">
        <v>5197500</v>
      </c>
      <c r="N283" s="214">
        <v>1474947</v>
      </c>
    </row>
    <row r="284" spans="1:14" ht="12.75" x14ac:dyDescent="0.2">
      <c r="A284" s="215" t="s">
        <v>331</v>
      </c>
      <c r="B284" s="216" t="s">
        <v>239</v>
      </c>
      <c r="C284" s="216">
        <v>1105</v>
      </c>
      <c r="D284" s="226" t="s">
        <v>33</v>
      </c>
      <c r="E284" s="216">
        <v>11020102</v>
      </c>
      <c r="F284" s="216">
        <v>9999</v>
      </c>
      <c r="G284" s="226" t="s">
        <v>398</v>
      </c>
      <c r="H284" s="213">
        <v>525000</v>
      </c>
      <c r="I284" s="213">
        <v>0</v>
      </c>
      <c r="J284" s="213">
        <v>0</v>
      </c>
      <c r="K284" s="213">
        <v>0</v>
      </c>
      <c r="L284" s="213">
        <v>0</v>
      </c>
      <c r="M284" s="213">
        <v>525000</v>
      </c>
      <c r="N284" s="214">
        <v>148987</v>
      </c>
    </row>
    <row r="285" spans="1:14" ht="12.75" x14ac:dyDescent="0.2">
      <c r="A285" s="215" t="s">
        <v>771</v>
      </c>
      <c r="B285" s="216" t="s">
        <v>552</v>
      </c>
      <c r="C285" s="216" t="s">
        <v>552</v>
      </c>
      <c r="D285" s="226" t="s">
        <v>552</v>
      </c>
      <c r="E285" s="216" t="s">
        <v>552</v>
      </c>
      <c r="F285" s="216" t="s">
        <v>552</v>
      </c>
      <c r="G285" s="226" t="s">
        <v>1163</v>
      </c>
      <c r="H285" s="213">
        <v>3522256</v>
      </c>
      <c r="I285" s="213">
        <v>0</v>
      </c>
      <c r="J285" s="213">
        <v>0</v>
      </c>
      <c r="K285" s="213">
        <v>0</v>
      </c>
      <c r="L285" s="213">
        <v>0</v>
      </c>
      <c r="M285" s="213">
        <v>3522256</v>
      </c>
      <c r="N285" s="214">
        <v>6456386</v>
      </c>
    </row>
    <row r="286" spans="1:14" ht="12.75" x14ac:dyDescent="0.2">
      <c r="A286" s="211" t="s">
        <v>771</v>
      </c>
      <c r="B286" s="216" t="s">
        <v>162</v>
      </c>
      <c r="C286" s="212">
        <v>1105</v>
      </c>
      <c r="D286" s="225" t="s">
        <v>749</v>
      </c>
      <c r="E286" s="212">
        <v>11020102</v>
      </c>
      <c r="F286" s="212">
        <v>9999</v>
      </c>
      <c r="G286" s="225" t="s">
        <v>750</v>
      </c>
      <c r="H286" s="213">
        <v>3013124</v>
      </c>
      <c r="I286" s="213">
        <v>0</v>
      </c>
      <c r="J286" s="213">
        <v>0</v>
      </c>
      <c r="K286" s="213">
        <v>0</v>
      </c>
      <c r="L286" s="213">
        <v>0</v>
      </c>
      <c r="M286" s="213">
        <v>3013124</v>
      </c>
      <c r="N286" s="214">
        <v>1193049</v>
      </c>
    </row>
    <row r="287" spans="1:14" ht="12.75" x14ac:dyDescent="0.2">
      <c r="A287" s="215" t="s">
        <v>771</v>
      </c>
      <c r="B287" s="216" t="s">
        <v>162</v>
      </c>
      <c r="C287" s="216">
        <v>1105</v>
      </c>
      <c r="D287" s="226" t="s">
        <v>751</v>
      </c>
      <c r="E287" s="216">
        <v>11020102</v>
      </c>
      <c r="F287" s="216">
        <v>9999</v>
      </c>
      <c r="G287" s="226" t="s">
        <v>752</v>
      </c>
      <c r="H287" s="213">
        <v>0</v>
      </c>
      <c r="I287" s="213">
        <v>0</v>
      </c>
      <c r="J287" s="213">
        <v>0</v>
      </c>
      <c r="K287" s="213">
        <v>0</v>
      </c>
      <c r="L287" s="213">
        <v>0</v>
      </c>
      <c r="M287" s="213">
        <v>0</v>
      </c>
      <c r="N287" s="214">
        <v>4526279</v>
      </c>
    </row>
    <row r="288" spans="1:14" ht="12.75" x14ac:dyDescent="0.2">
      <c r="A288" s="211" t="s">
        <v>771</v>
      </c>
      <c r="B288" s="212" t="s">
        <v>238</v>
      </c>
      <c r="C288" s="212">
        <v>1105</v>
      </c>
      <c r="D288" s="225" t="s">
        <v>666</v>
      </c>
      <c r="E288" s="212">
        <v>11020102</v>
      </c>
      <c r="F288" s="212">
        <v>9999</v>
      </c>
      <c r="G288" s="225" t="s">
        <v>667</v>
      </c>
      <c r="H288" s="213">
        <v>127631</v>
      </c>
      <c r="I288" s="213">
        <v>0</v>
      </c>
      <c r="J288" s="213">
        <v>0</v>
      </c>
      <c r="K288" s="213">
        <v>0</v>
      </c>
      <c r="L288" s="213">
        <v>0</v>
      </c>
      <c r="M288" s="213">
        <v>127631</v>
      </c>
      <c r="N288" s="214">
        <v>33957</v>
      </c>
    </row>
    <row r="289" spans="1:14" ht="12.75" x14ac:dyDescent="0.2">
      <c r="A289" s="215" t="s">
        <v>771</v>
      </c>
      <c r="B289" s="216" t="s">
        <v>238</v>
      </c>
      <c r="C289" s="216">
        <v>1105</v>
      </c>
      <c r="D289" s="226" t="s">
        <v>749</v>
      </c>
      <c r="E289" s="216">
        <v>11020102</v>
      </c>
      <c r="F289" s="216">
        <v>9999</v>
      </c>
      <c r="G289" s="226" t="s">
        <v>750</v>
      </c>
      <c r="H289" s="213">
        <v>334792</v>
      </c>
      <c r="I289" s="213">
        <v>0</v>
      </c>
      <c r="J289" s="213">
        <v>0</v>
      </c>
      <c r="K289" s="213">
        <v>0</v>
      </c>
      <c r="L289" s="213">
        <v>0</v>
      </c>
      <c r="M289" s="213">
        <v>334792</v>
      </c>
      <c r="N289" s="214">
        <v>132561</v>
      </c>
    </row>
    <row r="290" spans="1:14" ht="12.75" x14ac:dyDescent="0.2">
      <c r="A290" s="211" t="s">
        <v>771</v>
      </c>
      <c r="B290" s="212" t="s">
        <v>238</v>
      </c>
      <c r="C290" s="212">
        <v>1105</v>
      </c>
      <c r="D290" s="225" t="s">
        <v>751</v>
      </c>
      <c r="E290" s="212">
        <v>11020102</v>
      </c>
      <c r="F290" s="212">
        <v>9999</v>
      </c>
      <c r="G290" s="225" t="s">
        <v>752</v>
      </c>
      <c r="H290" s="213">
        <v>0</v>
      </c>
      <c r="I290" s="213">
        <v>0</v>
      </c>
      <c r="J290" s="213">
        <v>0</v>
      </c>
      <c r="K290" s="213">
        <v>0</v>
      </c>
      <c r="L290" s="213">
        <v>0</v>
      </c>
      <c r="M290" s="213">
        <v>0</v>
      </c>
      <c r="N290" s="214">
        <v>502920</v>
      </c>
    </row>
    <row r="291" spans="1:14" ht="12.75" x14ac:dyDescent="0.2">
      <c r="A291" s="215" t="s">
        <v>771</v>
      </c>
      <c r="B291" s="216" t="s">
        <v>239</v>
      </c>
      <c r="C291" s="216">
        <v>1105</v>
      </c>
      <c r="D291" s="226" t="s">
        <v>666</v>
      </c>
      <c r="E291" s="216">
        <v>11020102</v>
      </c>
      <c r="F291" s="216">
        <v>9999</v>
      </c>
      <c r="G291" s="226" t="s">
        <v>667</v>
      </c>
      <c r="H291" s="213">
        <v>12892</v>
      </c>
      <c r="I291" s="213">
        <v>0</v>
      </c>
      <c r="J291" s="213">
        <v>0</v>
      </c>
      <c r="K291" s="213">
        <v>0</v>
      </c>
      <c r="L291" s="213">
        <v>0</v>
      </c>
      <c r="M291" s="213">
        <v>12892</v>
      </c>
      <c r="N291" s="214">
        <v>3430</v>
      </c>
    </row>
    <row r="292" spans="1:14" ht="12.75" x14ac:dyDescent="0.2">
      <c r="A292" s="211" t="s">
        <v>771</v>
      </c>
      <c r="B292" s="216" t="s">
        <v>239</v>
      </c>
      <c r="C292" s="212">
        <v>1105</v>
      </c>
      <c r="D292" s="225" t="s">
        <v>749</v>
      </c>
      <c r="E292" s="212">
        <v>11020102</v>
      </c>
      <c r="F292" s="212">
        <v>9999</v>
      </c>
      <c r="G292" s="225" t="s">
        <v>750</v>
      </c>
      <c r="H292" s="213">
        <v>33817</v>
      </c>
      <c r="I292" s="213">
        <v>0</v>
      </c>
      <c r="J292" s="213">
        <v>0</v>
      </c>
      <c r="K292" s="213">
        <v>0</v>
      </c>
      <c r="L292" s="213">
        <v>0</v>
      </c>
      <c r="M292" s="213">
        <v>33817</v>
      </c>
      <c r="N292" s="214">
        <v>13390</v>
      </c>
    </row>
    <row r="293" spans="1:14" ht="12.75" x14ac:dyDescent="0.2">
      <c r="A293" s="215" t="s">
        <v>771</v>
      </c>
      <c r="B293" s="216" t="s">
        <v>239</v>
      </c>
      <c r="C293" s="216">
        <v>1105</v>
      </c>
      <c r="D293" s="226" t="s">
        <v>751</v>
      </c>
      <c r="E293" s="216">
        <v>11020102</v>
      </c>
      <c r="F293" s="216">
        <v>9999</v>
      </c>
      <c r="G293" s="226" t="s">
        <v>752</v>
      </c>
      <c r="H293" s="213">
        <v>0</v>
      </c>
      <c r="I293" s="213">
        <v>0</v>
      </c>
      <c r="J293" s="213">
        <v>0</v>
      </c>
      <c r="K293" s="213">
        <v>0</v>
      </c>
      <c r="L293" s="213">
        <v>0</v>
      </c>
      <c r="M293" s="213">
        <v>0</v>
      </c>
      <c r="N293" s="214">
        <v>50800</v>
      </c>
    </row>
    <row r="294" spans="1:14" ht="12.75" x14ac:dyDescent="0.2">
      <c r="A294" s="215" t="s">
        <v>870</v>
      </c>
      <c r="B294" s="216" t="s">
        <v>552</v>
      </c>
      <c r="C294" s="216" t="s">
        <v>552</v>
      </c>
      <c r="D294" s="226" t="s">
        <v>552</v>
      </c>
      <c r="E294" s="216" t="s">
        <v>552</v>
      </c>
      <c r="F294" s="216" t="s">
        <v>552</v>
      </c>
      <c r="G294" s="226" t="s">
        <v>1164</v>
      </c>
      <c r="H294" s="213">
        <v>1352000000</v>
      </c>
      <c r="I294" s="213">
        <v>0</v>
      </c>
      <c r="J294" s="213">
        <v>0</v>
      </c>
      <c r="K294" s="213">
        <v>0</v>
      </c>
      <c r="L294" s="213">
        <v>0</v>
      </c>
      <c r="M294" s="213">
        <v>1352000000</v>
      </c>
      <c r="N294" s="214">
        <v>636843485</v>
      </c>
    </row>
    <row r="295" spans="1:14" ht="12.75" x14ac:dyDescent="0.2">
      <c r="A295" s="215" t="s">
        <v>869</v>
      </c>
      <c r="B295" s="216" t="s">
        <v>552</v>
      </c>
      <c r="C295" s="216" t="s">
        <v>552</v>
      </c>
      <c r="D295" s="226" t="s">
        <v>552</v>
      </c>
      <c r="E295" s="216" t="s">
        <v>552</v>
      </c>
      <c r="F295" s="216" t="s">
        <v>552</v>
      </c>
      <c r="G295" s="226" t="s">
        <v>1165</v>
      </c>
      <c r="H295" s="213">
        <v>890000000</v>
      </c>
      <c r="I295" s="213">
        <v>0</v>
      </c>
      <c r="J295" s="213">
        <v>0</v>
      </c>
      <c r="K295" s="213">
        <v>0</v>
      </c>
      <c r="L295" s="213">
        <v>0</v>
      </c>
      <c r="M295" s="213">
        <v>890000000</v>
      </c>
      <c r="N295" s="214">
        <v>516318766</v>
      </c>
    </row>
    <row r="296" spans="1:14" ht="12.75" x14ac:dyDescent="0.2">
      <c r="A296" s="211" t="s">
        <v>332</v>
      </c>
      <c r="B296" s="212" t="s">
        <v>552</v>
      </c>
      <c r="C296" s="212" t="s">
        <v>552</v>
      </c>
      <c r="D296" s="225" t="s">
        <v>552</v>
      </c>
      <c r="E296" s="212" t="s">
        <v>552</v>
      </c>
      <c r="F296" s="212" t="s">
        <v>552</v>
      </c>
      <c r="G296" s="225" t="s">
        <v>1165</v>
      </c>
      <c r="H296" s="213">
        <v>210000000</v>
      </c>
      <c r="I296" s="213">
        <v>0</v>
      </c>
      <c r="J296" s="213">
        <v>0</v>
      </c>
      <c r="K296" s="213">
        <v>0</v>
      </c>
      <c r="L296" s="213">
        <v>0</v>
      </c>
      <c r="M296" s="213">
        <v>210000000</v>
      </c>
      <c r="N296" s="214">
        <v>78841817</v>
      </c>
    </row>
    <row r="297" spans="1:14" ht="38.25" x14ac:dyDescent="0.2">
      <c r="A297" s="211" t="s">
        <v>332</v>
      </c>
      <c r="B297" s="212" t="s">
        <v>224</v>
      </c>
      <c r="C297" s="212">
        <v>1105</v>
      </c>
      <c r="D297" s="228" t="s">
        <v>88</v>
      </c>
      <c r="E297" s="217">
        <v>11020201</v>
      </c>
      <c r="F297" s="217">
        <v>9999</v>
      </c>
      <c r="G297" s="228" t="s">
        <v>131</v>
      </c>
      <c r="H297" s="213">
        <v>50000000</v>
      </c>
      <c r="I297" s="218">
        <v>0</v>
      </c>
      <c r="J297" s="218">
        <v>0</v>
      </c>
      <c r="K297" s="218">
        <v>0</v>
      </c>
      <c r="L297" s="218">
        <v>0</v>
      </c>
      <c r="M297" s="218">
        <v>50000000</v>
      </c>
      <c r="N297" s="219">
        <v>5597199</v>
      </c>
    </row>
    <row r="298" spans="1:14" ht="38.25" x14ac:dyDescent="0.2">
      <c r="A298" s="215" t="s">
        <v>332</v>
      </c>
      <c r="B298" s="216" t="s">
        <v>224</v>
      </c>
      <c r="C298" s="216">
        <v>1105</v>
      </c>
      <c r="D298" s="226" t="s">
        <v>88</v>
      </c>
      <c r="E298" s="216">
        <v>11020201</v>
      </c>
      <c r="F298" s="216">
        <v>9999</v>
      </c>
      <c r="G298" s="226" t="s">
        <v>131</v>
      </c>
      <c r="H298" s="213">
        <v>120000000</v>
      </c>
      <c r="I298" s="213">
        <v>0</v>
      </c>
      <c r="J298" s="213">
        <v>0</v>
      </c>
      <c r="K298" s="213">
        <v>0</v>
      </c>
      <c r="L298" s="213">
        <v>0</v>
      </c>
      <c r="M298" s="213">
        <v>120000000</v>
      </c>
      <c r="N298" s="214">
        <v>51663626</v>
      </c>
    </row>
    <row r="299" spans="1:14" ht="38.25" x14ac:dyDescent="0.2">
      <c r="A299" s="215" t="s">
        <v>332</v>
      </c>
      <c r="B299" s="216" t="s">
        <v>224</v>
      </c>
      <c r="C299" s="216">
        <v>1105</v>
      </c>
      <c r="D299" s="226" t="s">
        <v>88</v>
      </c>
      <c r="E299" s="216">
        <v>11020201</v>
      </c>
      <c r="F299" s="216">
        <v>9999</v>
      </c>
      <c r="G299" s="226" t="s">
        <v>131</v>
      </c>
      <c r="H299" s="213">
        <v>40000000</v>
      </c>
      <c r="I299" s="213">
        <v>0</v>
      </c>
      <c r="J299" s="213">
        <v>0</v>
      </c>
      <c r="K299" s="213">
        <v>0</v>
      </c>
      <c r="L299" s="213">
        <v>0</v>
      </c>
      <c r="M299" s="213">
        <v>40000000</v>
      </c>
      <c r="N299" s="214">
        <v>21580992</v>
      </c>
    </row>
    <row r="300" spans="1:14" ht="12.75" x14ac:dyDescent="0.2">
      <c r="A300" s="211" t="s">
        <v>333</v>
      </c>
      <c r="B300" s="212" t="s">
        <v>552</v>
      </c>
      <c r="C300" s="212" t="s">
        <v>552</v>
      </c>
      <c r="D300" s="225" t="s">
        <v>552</v>
      </c>
      <c r="E300" s="212" t="s">
        <v>552</v>
      </c>
      <c r="F300" s="212" t="s">
        <v>552</v>
      </c>
      <c r="G300" s="225" t="s">
        <v>1166</v>
      </c>
      <c r="H300" s="213">
        <v>680000000</v>
      </c>
      <c r="I300" s="213">
        <v>0</v>
      </c>
      <c r="J300" s="213">
        <v>0</v>
      </c>
      <c r="K300" s="213">
        <v>0</v>
      </c>
      <c r="L300" s="213">
        <v>0</v>
      </c>
      <c r="M300" s="213">
        <v>680000000</v>
      </c>
      <c r="N300" s="214">
        <v>437476949</v>
      </c>
    </row>
    <row r="301" spans="1:14" ht="38.25" x14ac:dyDescent="0.2">
      <c r="A301" s="211" t="s">
        <v>333</v>
      </c>
      <c r="B301" s="212" t="s">
        <v>224</v>
      </c>
      <c r="C301" s="212">
        <v>1105</v>
      </c>
      <c r="D301" s="228" t="s">
        <v>88</v>
      </c>
      <c r="E301" s="217">
        <v>11020201</v>
      </c>
      <c r="F301" s="217">
        <v>9999</v>
      </c>
      <c r="G301" s="228" t="s">
        <v>131</v>
      </c>
      <c r="H301" s="213">
        <v>680000000</v>
      </c>
      <c r="I301" s="218">
        <v>0</v>
      </c>
      <c r="J301" s="218">
        <v>0</v>
      </c>
      <c r="K301" s="218">
        <v>0</v>
      </c>
      <c r="L301" s="218">
        <v>0</v>
      </c>
      <c r="M301" s="218">
        <v>680000000</v>
      </c>
      <c r="N301" s="219">
        <v>437476949</v>
      </c>
    </row>
    <row r="302" spans="1:14" ht="12.75" x14ac:dyDescent="0.2">
      <c r="A302" s="211" t="s">
        <v>334</v>
      </c>
      <c r="B302" s="212" t="s">
        <v>552</v>
      </c>
      <c r="C302" s="212" t="s">
        <v>552</v>
      </c>
      <c r="D302" s="225" t="s">
        <v>552</v>
      </c>
      <c r="E302" s="212" t="s">
        <v>552</v>
      </c>
      <c r="F302" s="212" t="s">
        <v>552</v>
      </c>
      <c r="G302" s="225" t="s">
        <v>1167</v>
      </c>
      <c r="H302" s="213">
        <v>462000000</v>
      </c>
      <c r="I302" s="213">
        <v>0</v>
      </c>
      <c r="J302" s="213">
        <v>0</v>
      </c>
      <c r="K302" s="213">
        <v>0</v>
      </c>
      <c r="L302" s="213">
        <v>0</v>
      </c>
      <c r="M302" s="213">
        <v>462000000</v>
      </c>
      <c r="N302" s="214">
        <v>120524719</v>
      </c>
    </row>
    <row r="303" spans="1:14" ht="12.75" x14ac:dyDescent="0.2">
      <c r="A303" s="215" t="s">
        <v>334</v>
      </c>
      <c r="B303" s="216" t="s">
        <v>162</v>
      </c>
      <c r="C303" s="216">
        <v>1105</v>
      </c>
      <c r="D303" s="226" t="s">
        <v>18</v>
      </c>
      <c r="E303" s="216">
        <v>11020101</v>
      </c>
      <c r="F303" s="216">
        <v>9999</v>
      </c>
      <c r="G303" s="226" t="s">
        <v>385</v>
      </c>
      <c r="H303" s="213">
        <v>411642000</v>
      </c>
      <c r="I303" s="213">
        <v>0</v>
      </c>
      <c r="J303" s="213">
        <v>0</v>
      </c>
      <c r="K303" s="213">
        <v>0</v>
      </c>
      <c r="L303" s="213">
        <v>0</v>
      </c>
      <c r="M303" s="213">
        <v>411642000</v>
      </c>
      <c r="N303" s="214">
        <v>106375644</v>
      </c>
    </row>
    <row r="304" spans="1:14" ht="12.75" x14ac:dyDescent="0.2">
      <c r="A304" s="211" t="s">
        <v>334</v>
      </c>
      <c r="B304" s="216" t="s">
        <v>162</v>
      </c>
      <c r="C304" s="212">
        <v>1105</v>
      </c>
      <c r="D304" s="225" t="s">
        <v>18</v>
      </c>
      <c r="E304" s="212">
        <v>9999</v>
      </c>
      <c r="F304" s="212">
        <v>9999</v>
      </c>
      <c r="G304" s="225" t="s">
        <v>385</v>
      </c>
      <c r="H304" s="213">
        <v>0</v>
      </c>
      <c r="I304" s="213">
        <v>0</v>
      </c>
      <c r="J304" s="213">
        <v>0</v>
      </c>
      <c r="K304" s="213">
        <v>0</v>
      </c>
      <c r="L304" s="213">
        <v>0</v>
      </c>
      <c r="M304" s="213">
        <v>0</v>
      </c>
      <c r="N304" s="214">
        <v>289827</v>
      </c>
    </row>
    <row r="305" spans="1:14" ht="12.75" x14ac:dyDescent="0.2">
      <c r="A305" s="211" t="s">
        <v>334</v>
      </c>
      <c r="B305" s="212" t="s">
        <v>171</v>
      </c>
      <c r="C305" s="212">
        <v>1105</v>
      </c>
      <c r="D305" s="225" t="s">
        <v>18</v>
      </c>
      <c r="E305" s="212">
        <v>9999</v>
      </c>
      <c r="F305" s="212">
        <v>9999</v>
      </c>
      <c r="G305" s="225" t="s">
        <v>385</v>
      </c>
      <c r="H305" s="213">
        <v>0</v>
      </c>
      <c r="I305" s="213">
        <v>0</v>
      </c>
      <c r="J305" s="213">
        <v>0</v>
      </c>
      <c r="K305" s="213">
        <v>0</v>
      </c>
      <c r="L305" s="213">
        <v>0</v>
      </c>
      <c r="M305" s="213">
        <v>0</v>
      </c>
      <c r="N305" s="214">
        <v>289836</v>
      </c>
    </row>
    <row r="306" spans="1:14" ht="12.75" x14ac:dyDescent="0.2">
      <c r="A306" s="215" t="s">
        <v>334</v>
      </c>
      <c r="B306" s="216" t="s">
        <v>238</v>
      </c>
      <c r="C306" s="216">
        <v>1105</v>
      </c>
      <c r="D306" s="226" t="s">
        <v>18</v>
      </c>
      <c r="E306" s="216">
        <v>11020101</v>
      </c>
      <c r="F306" s="216">
        <v>9999</v>
      </c>
      <c r="G306" s="226" t="s">
        <v>385</v>
      </c>
      <c r="H306" s="213">
        <v>45738000</v>
      </c>
      <c r="I306" s="213">
        <v>0</v>
      </c>
      <c r="J306" s="213">
        <v>0</v>
      </c>
      <c r="K306" s="213">
        <v>0</v>
      </c>
      <c r="L306" s="213">
        <v>0</v>
      </c>
      <c r="M306" s="213">
        <v>45738000</v>
      </c>
      <c r="N306" s="214">
        <v>12366090</v>
      </c>
    </row>
    <row r="307" spans="1:14" ht="12.75" x14ac:dyDescent="0.2">
      <c r="A307" s="215" t="s">
        <v>334</v>
      </c>
      <c r="B307" s="216" t="s">
        <v>239</v>
      </c>
      <c r="C307" s="216">
        <v>1105</v>
      </c>
      <c r="D307" s="226" t="s">
        <v>18</v>
      </c>
      <c r="E307" s="216">
        <v>11020101</v>
      </c>
      <c r="F307" s="216">
        <v>9999</v>
      </c>
      <c r="G307" s="226" t="s">
        <v>385</v>
      </c>
      <c r="H307" s="213">
        <v>4620000</v>
      </c>
      <c r="I307" s="213">
        <v>0</v>
      </c>
      <c r="J307" s="213">
        <v>0</v>
      </c>
      <c r="K307" s="213">
        <v>0</v>
      </c>
      <c r="L307" s="213">
        <v>0</v>
      </c>
      <c r="M307" s="213">
        <v>4620000</v>
      </c>
      <c r="N307" s="214">
        <v>1203322</v>
      </c>
    </row>
    <row r="308" spans="1:14" ht="12.75" x14ac:dyDescent="0.2">
      <c r="A308" s="211" t="s">
        <v>867</v>
      </c>
      <c r="B308" s="212" t="s">
        <v>552</v>
      </c>
      <c r="C308" s="212" t="s">
        <v>552</v>
      </c>
      <c r="D308" s="225" t="s">
        <v>552</v>
      </c>
      <c r="E308" s="212" t="s">
        <v>552</v>
      </c>
      <c r="F308" s="212" t="s">
        <v>552</v>
      </c>
      <c r="G308" s="225" t="s">
        <v>866</v>
      </c>
      <c r="H308" s="213">
        <v>301216271930</v>
      </c>
      <c r="I308" s="213">
        <v>0</v>
      </c>
      <c r="J308" s="213">
        <v>0</v>
      </c>
      <c r="K308" s="213">
        <v>10289628577</v>
      </c>
      <c r="L308" s="213">
        <v>0</v>
      </c>
      <c r="M308" s="213">
        <v>311505900507</v>
      </c>
      <c r="N308" s="214">
        <v>148492879133</v>
      </c>
    </row>
    <row r="309" spans="1:14" ht="12.75" x14ac:dyDescent="0.2">
      <c r="A309" s="211" t="s">
        <v>865</v>
      </c>
      <c r="B309" s="212" t="s">
        <v>552</v>
      </c>
      <c r="C309" s="212" t="s">
        <v>552</v>
      </c>
      <c r="D309" s="225" t="s">
        <v>552</v>
      </c>
      <c r="E309" s="212" t="s">
        <v>552</v>
      </c>
      <c r="F309" s="212" t="s">
        <v>552</v>
      </c>
      <c r="G309" s="225" t="s">
        <v>1169</v>
      </c>
      <c r="H309" s="213">
        <v>2582648930</v>
      </c>
      <c r="I309" s="213">
        <v>0</v>
      </c>
      <c r="J309" s="213">
        <v>0</v>
      </c>
      <c r="K309" s="213">
        <v>0</v>
      </c>
      <c r="L309" s="213">
        <v>0</v>
      </c>
      <c r="M309" s="213">
        <v>2582648930</v>
      </c>
      <c r="N309" s="214">
        <v>1267261075</v>
      </c>
    </row>
    <row r="310" spans="1:14" ht="12.75" x14ac:dyDescent="0.2">
      <c r="A310" s="211" t="s">
        <v>864</v>
      </c>
      <c r="B310" s="216" t="s">
        <v>552</v>
      </c>
      <c r="C310" s="212" t="s">
        <v>552</v>
      </c>
      <c r="D310" s="225" t="s">
        <v>552</v>
      </c>
      <c r="E310" s="212" t="s">
        <v>552</v>
      </c>
      <c r="F310" s="212" t="s">
        <v>552</v>
      </c>
      <c r="G310" s="225" t="s">
        <v>1171</v>
      </c>
      <c r="H310" s="213">
        <v>682648930</v>
      </c>
      <c r="I310" s="213">
        <v>0</v>
      </c>
      <c r="J310" s="213">
        <v>0</v>
      </c>
      <c r="K310" s="213">
        <v>0</v>
      </c>
      <c r="L310" s="213">
        <v>0</v>
      </c>
      <c r="M310" s="213">
        <v>682648930</v>
      </c>
      <c r="N310" s="214">
        <v>207335554</v>
      </c>
    </row>
    <row r="311" spans="1:14" ht="25.5" x14ac:dyDescent="0.2">
      <c r="A311" s="215" t="s">
        <v>271</v>
      </c>
      <c r="B311" s="216" t="s">
        <v>552</v>
      </c>
      <c r="C311" s="216" t="s">
        <v>552</v>
      </c>
      <c r="D311" s="226" t="s">
        <v>552</v>
      </c>
      <c r="E311" s="216" t="s">
        <v>552</v>
      </c>
      <c r="F311" s="216" t="s">
        <v>552</v>
      </c>
      <c r="G311" s="226" t="s">
        <v>1172</v>
      </c>
      <c r="H311" s="213">
        <v>583145780</v>
      </c>
      <c r="I311" s="213">
        <v>0</v>
      </c>
      <c r="J311" s="213">
        <v>0</v>
      </c>
      <c r="K311" s="213">
        <v>0</v>
      </c>
      <c r="L311" s="213">
        <v>0</v>
      </c>
      <c r="M311" s="213">
        <v>583145780</v>
      </c>
      <c r="N311" s="214">
        <v>207335554</v>
      </c>
    </row>
    <row r="312" spans="1:14" ht="12.75" x14ac:dyDescent="0.2">
      <c r="A312" s="215" t="s">
        <v>271</v>
      </c>
      <c r="B312" s="216" t="s">
        <v>1070</v>
      </c>
      <c r="C312" s="216">
        <v>1105</v>
      </c>
      <c r="D312" s="226" t="s">
        <v>19</v>
      </c>
      <c r="E312" s="216">
        <v>11020101</v>
      </c>
      <c r="F312" s="216">
        <v>9999</v>
      </c>
      <c r="G312" s="226" t="s">
        <v>1016</v>
      </c>
      <c r="H312" s="213">
        <v>60000000</v>
      </c>
      <c r="I312" s="213">
        <v>0</v>
      </c>
      <c r="J312" s="213">
        <v>0</v>
      </c>
      <c r="K312" s="213">
        <v>0</v>
      </c>
      <c r="L312" s="213">
        <v>0</v>
      </c>
      <c r="M312" s="213">
        <v>60000000</v>
      </c>
      <c r="N312" s="214">
        <v>0</v>
      </c>
    </row>
    <row r="313" spans="1:14" ht="12.75" x14ac:dyDescent="0.2">
      <c r="A313" s="215" t="s">
        <v>271</v>
      </c>
      <c r="B313" s="216" t="s">
        <v>178</v>
      </c>
      <c r="C313" s="216">
        <v>1105</v>
      </c>
      <c r="D313" s="226" t="s">
        <v>58</v>
      </c>
      <c r="E313" s="216">
        <v>11020201</v>
      </c>
      <c r="F313" s="216">
        <v>9999</v>
      </c>
      <c r="G313" s="226" t="s">
        <v>418</v>
      </c>
      <c r="H313" s="213">
        <v>0</v>
      </c>
      <c r="I313" s="213">
        <v>0</v>
      </c>
      <c r="J313" s="213">
        <v>0</v>
      </c>
      <c r="K313" s="213">
        <v>0</v>
      </c>
      <c r="L313" s="213">
        <v>0</v>
      </c>
      <c r="M313" s="213">
        <v>0</v>
      </c>
      <c r="N313" s="214">
        <v>61042912</v>
      </c>
    </row>
    <row r="314" spans="1:14" ht="12.75" x14ac:dyDescent="0.2">
      <c r="A314" s="215" t="s">
        <v>271</v>
      </c>
      <c r="B314" s="216" t="s">
        <v>178</v>
      </c>
      <c r="C314" s="216">
        <v>1105</v>
      </c>
      <c r="D314" s="226" t="s">
        <v>58</v>
      </c>
      <c r="E314" s="216">
        <v>11020202</v>
      </c>
      <c r="F314" s="216">
        <v>9999</v>
      </c>
      <c r="G314" s="226" t="s">
        <v>418</v>
      </c>
      <c r="H314" s="213">
        <v>0</v>
      </c>
      <c r="I314" s="213">
        <v>0</v>
      </c>
      <c r="J314" s="213">
        <v>0</v>
      </c>
      <c r="K314" s="213">
        <v>0</v>
      </c>
      <c r="L314" s="213">
        <v>0</v>
      </c>
      <c r="M314" s="213">
        <v>0</v>
      </c>
      <c r="N314" s="214">
        <v>146292642</v>
      </c>
    </row>
    <row r="315" spans="1:14" ht="12.75" x14ac:dyDescent="0.2">
      <c r="A315" s="215" t="s">
        <v>271</v>
      </c>
      <c r="B315" s="216" t="s">
        <v>178</v>
      </c>
      <c r="C315" s="216">
        <v>1105</v>
      </c>
      <c r="D315" s="226" t="s">
        <v>1015</v>
      </c>
      <c r="E315" s="216">
        <v>11020202</v>
      </c>
      <c r="F315" s="216">
        <v>9999</v>
      </c>
      <c r="G315" s="226" t="s">
        <v>1016</v>
      </c>
      <c r="H315" s="213">
        <v>523145780</v>
      </c>
      <c r="I315" s="213">
        <v>0</v>
      </c>
      <c r="J315" s="213">
        <v>0</v>
      </c>
      <c r="K315" s="213">
        <v>0</v>
      </c>
      <c r="L315" s="213">
        <v>0</v>
      </c>
      <c r="M315" s="213">
        <v>523145780</v>
      </c>
      <c r="N315" s="214">
        <v>0</v>
      </c>
    </row>
    <row r="316" spans="1:14" ht="12.75" x14ac:dyDescent="0.2">
      <c r="A316" s="211" t="s">
        <v>272</v>
      </c>
      <c r="B316" s="212" t="s">
        <v>552</v>
      </c>
      <c r="C316" s="212" t="s">
        <v>552</v>
      </c>
      <c r="D316" s="225" t="s">
        <v>552</v>
      </c>
      <c r="E316" s="212" t="s">
        <v>552</v>
      </c>
      <c r="F316" s="212" t="s">
        <v>552</v>
      </c>
      <c r="G316" s="225" t="s">
        <v>1173</v>
      </c>
      <c r="H316" s="213">
        <v>94868150</v>
      </c>
      <c r="I316" s="213">
        <v>0</v>
      </c>
      <c r="J316" s="213">
        <v>0</v>
      </c>
      <c r="K316" s="213">
        <v>0</v>
      </c>
      <c r="L316" s="213">
        <v>0</v>
      </c>
      <c r="M316" s="213">
        <v>94868150</v>
      </c>
      <c r="N316" s="214">
        <v>0</v>
      </c>
    </row>
    <row r="317" spans="1:14" ht="12.75" x14ac:dyDescent="0.2">
      <c r="A317" s="215" t="s">
        <v>272</v>
      </c>
      <c r="B317" s="216" t="s">
        <v>178</v>
      </c>
      <c r="C317" s="216">
        <v>1105</v>
      </c>
      <c r="D317" s="226" t="s">
        <v>1017</v>
      </c>
      <c r="E317" s="216">
        <v>11020202</v>
      </c>
      <c r="F317" s="216">
        <v>9999</v>
      </c>
      <c r="G317" s="226" t="s">
        <v>1018</v>
      </c>
      <c r="H317" s="213">
        <v>94868150</v>
      </c>
      <c r="I317" s="213">
        <v>0</v>
      </c>
      <c r="J317" s="213">
        <v>0</v>
      </c>
      <c r="K317" s="213">
        <v>0</v>
      </c>
      <c r="L317" s="213">
        <v>0</v>
      </c>
      <c r="M317" s="213">
        <v>94868150</v>
      </c>
      <c r="N317" s="214">
        <v>0</v>
      </c>
    </row>
    <row r="318" spans="1:14" ht="12.75" x14ac:dyDescent="0.2">
      <c r="A318" s="211" t="s">
        <v>273</v>
      </c>
      <c r="B318" s="212" t="s">
        <v>552</v>
      </c>
      <c r="C318" s="212" t="s">
        <v>552</v>
      </c>
      <c r="D318" s="225" t="s">
        <v>552</v>
      </c>
      <c r="E318" s="212" t="s">
        <v>552</v>
      </c>
      <c r="F318" s="212" t="s">
        <v>552</v>
      </c>
      <c r="G318" s="225" t="s">
        <v>1174</v>
      </c>
      <c r="H318" s="213">
        <v>4635000</v>
      </c>
      <c r="I318" s="213">
        <v>0</v>
      </c>
      <c r="J318" s="213">
        <v>0</v>
      </c>
      <c r="K318" s="213">
        <v>0</v>
      </c>
      <c r="L318" s="213">
        <v>0</v>
      </c>
      <c r="M318" s="213">
        <v>4635000</v>
      </c>
      <c r="N318" s="214">
        <v>0</v>
      </c>
    </row>
    <row r="319" spans="1:14" ht="12.75" x14ac:dyDescent="0.2">
      <c r="A319" s="215" t="s">
        <v>273</v>
      </c>
      <c r="B319" s="216" t="s">
        <v>178</v>
      </c>
      <c r="C319" s="216">
        <v>1105</v>
      </c>
      <c r="D319" s="226" t="s">
        <v>1019</v>
      </c>
      <c r="E319" s="216">
        <v>11020202</v>
      </c>
      <c r="F319" s="216">
        <v>9999</v>
      </c>
      <c r="G319" s="226" t="s">
        <v>1020</v>
      </c>
      <c r="H319" s="213">
        <v>4635000</v>
      </c>
      <c r="I319" s="213">
        <v>0</v>
      </c>
      <c r="J319" s="213">
        <v>0</v>
      </c>
      <c r="K319" s="213">
        <v>0</v>
      </c>
      <c r="L319" s="213">
        <v>0</v>
      </c>
      <c r="M319" s="213">
        <v>4635000</v>
      </c>
      <c r="N319" s="214">
        <v>0</v>
      </c>
    </row>
    <row r="320" spans="1:14" ht="12.75" x14ac:dyDescent="0.2">
      <c r="A320" s="215" t="s">
        <v>278</v>
      </c>
      <c r="B320" s="216" t="s">
        <v>552</v>
      </c>
      <c r="C320" s="216" t="s">
        <v>552</v>
      </c>
      <c r="D320" s="226" t="s">
        <v>552</v>
      </c>
      <c r="E320" s="216" t="s">
        <v>552</v>
      </c>
      <c r="F320" s="216" t="s">
        <v>552</v>
      </c>
      <c r="G320" s="226" t="s">
        <v>1175</v>
      </c>
      <c r="H320" s="213">
        <v>1900000000</v>
      </c>
      <c r="I320" s="213">
        <v>0</v>
      </c>
      <c r="J320" s="213">
        <v>0</v>
      </c>
      <c r="K320" s="213">
        <v>0</v>
      </c>
      <c r="L320" s="213">
        <v>0</v>
      </c>
      <c r="M320" s="213">
        <v>1900000000</v>
      </c>
      <c r="N320" s="214">
        <v>1059925521</v>
      </c>
    </row>
    <row r="321" spans="1:14" ht="12.75" x14ac:dyDescent="0.2">
      <c r="A321" s="211" t="s">
        <v>278</v>
      </c>
      <c r="B321" s="212" t="s">
        <v>189</v>
      </c>
      <c r="C321" s="212">
        <v>1105</v>
      </c>
      <c r="D321" s="228" t="s">
        <v>594</v>
      </c>
      <c r="E321" s="217">
        <v>11020202</v>
      </c>
      <c r="F321" s="217">
        <v>9999</v>
      </c>
      <c r="G321" s="228" t="s">
        <v>595</v>
      </c>
      <c r="H321" s="213">
        <v>1900000000</v>
      </c>
      <c r="I321" s="218">
        <v>0</v>
      </c>
      <c r="J321" s="218">
        <v>0</v>
      </c>
      <c r="K321" s="218">
        <v>0</v>
      </c>
      <c r="L321" s="218">
        <v>0</v>
      </c>
      <c r="M321" s="218">
        <v>1900000000</v>
      </c>
      <c r="N321" s="219">
        <v>1059925521</v>
      </c>
    </row>
    <row r="322" spans="1:14" ht="12.75" x14ac:dyDescent="0.2">
      <c r="A322" s="211" t="s">
        <v>863</v>
      </c>
      <c r="B322" s="212" t="s">
        <v>552</v>
      </c>
      <c r="C322" s="212" t="s">
        <v>552</v>
      </c>
      <c r="D322" s="225" t="s">
        <v>552</v>
      </c>
      <c r="E322" s="212" t="s">
        <v>552</v>
      </c>
      <c r="F322" s="212" t="s">
        <v>552</v>
      </c>
      <c r="G322" s="225" t="s">
        <v>1176</v>
      </c>
      <c r="H322" s="213">
        <v>298633623000</v>
      </c>
      <c r="I322" s="213">
        <v>0</v>
      </c>
      <c r="J322" s="213">
        <v>0</v>
      </c>
      <c r="K322" s="213">
        <v>10289628577</v>
      </c>
      <c r="L322" s="213">
        <v>0</v>
      </c>
      <c r="M322" s="213">
        <v>308923251577</v>
      </c>
      <c r="N322" s="214">
        <v>147225618058</v>
      </c>
    </row>
    <row r="323" spans="1:14" ht="12.75" x14ac:dyDescent="0.2">
      <c r="A323" s="211" t="s">
        <v>862</v>
      </c>
      <c r="B323" s="212" t="s">
        <v>552</v>
      </c>
      <c r="C323" s="212" t="s">
        <v>552</v>
      </c>
      <c r="D323" s="225" t="s">
        <v>552</v>
      </c>
      <c r="E323" s="212" t="s">
        <v>552</v>
      </c>
      <c r="F323" s="212" t="s">
        <v>552</v>
      </c>
      <c r="G323" s="225" t="s">
        <v>1170</v>
      </c>
      <c r="H323" s="213">
        <v>294803623000</v>
      </c>
      <c r="I323" s="213">
        <v>0</v>
      </c>
      <c r="J323" s="213">
        <v>0</v>
      </c>
      <c r="K323" s="213">
        <v>9489628577</v>
      </c>
      <c r="L323" s="213">
        <v>0</v>
      </c>
      <c r="M323" s="213">
        <v>304293251577</v>
      </c>
      <c r="N323" s="214">
        <v>147225618058</v>
      </c>
    </row>
    <row r="324" spans="1:14" ht="12.75" x14ac:dyDescent="0.2">
      <c r="A324" s="211" t="s">
        <v>861</v>
      </c>
      <c r="B324" s="212" t="s">
        <v>552</v>
      </c>
      <c r="C324" s="212" t="s">
        <v>552</v>
      </c>
      <c r="D324" s="225" t="s">
        <v>552</v>
      </c>
      <c r="E324" s="212" t="s">
        <v>552</v>
      </c>
      <c r="F324" s="212" t="s">
        <v>552</v>
      </c>
      <c r="G324" s="225" t="s">
        <v>1177</v>
      </c>
      <c r="H324" s="213">
        <v>284875802374</v>
      </c>
      <c r="I324" s="213">
        <v>0</v>
      </c>
      <c r="J324" s="213">
        <v>0</v>
      </c>
      <c r="K324" s="213">
        <v>9359628577</v>
      </c>
      <c r="L324" s="213">
        <v>0</v>
      </c>
      <c r="M324" s="213">
        <v>294235430951</v>
      </c>
      <c r="N324" s="214">
        <v>141770060499</v>
      </c>
    </row>
    <row r="325" spans="1:14" ht="12.75" x14ac:dyDescent="0.2">
      <c r="A325" s="211" t="s">
        <v>860</v>
      </c>
      <c r="B325" s="212" t="s">
        <v>552</v>
      </c>
      <c r="C325" s="212" t="s">
        <v>552</v>
      </c>
      <c r="D325" s="225" t="s">
        <v>552</v>
      </c>
      <c r="E325" s="212" t="s">
        <v>552</v>
      </c>
      <c r="F325" s="212" t="s">
        <v>552</v>
      </c>
      <c r="G325" s="225" t="s">
        <v>1178</v>
      </c>
      <c r="H325" s="213">
        <v>262798736364</v>
      </c>
      <c r="I325" s="213">
        <v>0</v>
      </c>
      <c r="J325" s="213">
        <v>0</v>
      </c>
      <c r="K325" s="213">
        <v>4903189219</v>
      </c>
      <c r="L325" s="213">
        <v>0</v>
      </c>
      <c r="M325" s="213">
        <v>267701925583</v>
      </c>
      <c r="N325" s="214">
        <v>130451082663</v>
      </c>
    </row>
    <row r="326" spans="1:14" ht="12.75" x14ac:dyDescent="0.2">
      <c r="A326" s="211" t="s">
        <v>335</v>
      </c>
      <c r="B326" s="212" t="s">
        <v>552</v>
      </c>
      <c r="C326" s="212" t="s">
        <v>552</v>
      </c>
      <c r="D326" s="225" t="s">
        <v>552</v>
      </c>
      <c r="E326" s="212" t="s">
        <v>552</v>
      </c>
      <c r="F326" s="212" t="s">
        <v>552</v>
      </c>
      <c r="G326" s="225" t="s">
        <v>1179</v>
      </c>
      <c r="H326" s="213">
        <v>262798736364</v>
      </c>
      <c r="I326" s="213">
        <v>0</v>
      </c>
      <c r="J326" s="213">
        <v>0</v>
      </c>
      <c r="K326" s="213">
        <v>4903189219</v>
      </c>
      <c r="L326" s="213">
        <v>0</v>
      </c>
      <c r="M326" s="213">
        <v>267701925583</v>
      </c>
      <c r="N326" s="214">
        <v>130451082663</v>
      </c>
    </row>
    <row r="327" spans="1:14" ht="25.5" x14ac:dyDescent="0.2">
      <c r="A327" s="215" t="s">
        <v>335</v>
      </c>
      <c r="B327" s="216" t="s">
        <v>179</v>
      </c>
      <c r="C327" s="216">
        <v>1105</v>
      </c>
      <c r="D327" s="226" t="s">
        <v>60</v>
      </c>
      <c r="E327" s="216">
        <v>11020201</v>
      </c>
      <c r="F327" s="216">
        <v>9999</v>
      </c>
      <c r="G327" s="226" t="s">
        <v>419</v>
      </c>
      <c r="H327" s="213">
        <v>221123941397</v>
      </c>
      <c r="I327" s="213">
        <v>0</v>
      </c>
      <c r="J327" s="213">
        <v>0</v>
      </c>
      <c r="K327" s="213">
        <v>4903189219</v>
      </c>
      <c r="L327" s="213">
        <v>0</v>
      </c>
      <c r="M327" s="213">
        <v>226027130616</v>
      </c>
      <c r="N327" s="214">
        <v>108468601481</v>
      </c>
    </row>
    <row r="328" spans="1:14" ht="25.5" x14ac:dyDescent="0.2">
      <c r="A328" s="215" t="s">
        <v>335</v>
      </c>
      <c r="B328" s="216" t="s">
        <v>180</v>
      </c>
      <c r="C328" s="216">
        <v>1105</v>
      </c>
      <c r="D328" s="226" t="s">
        <v>60</v>
      </c>
      <c r="E328" s="216">
        <v>11020201</v>
      </c>
      <c r="F328" s="216">
        <v>9999</v>
      </c>
      <c r="G328" s="226" t="s">
        <v>419</v>
      </c>
      <c r="H328" s="213">
        <v>40453901957</v>
      </c>
      <c r="I328" s="213">
        <v>0</v>
      </c>
      <c r="J328" s="213">
        <v>0</v>
      </c>
      <c r="K328" s="213">
        <v>0</v>
      </c>
      <c r="L328" s="213">
        <v>0</v>
      </c>
      <c r="M328" s="213">
        <v>40453901957</v>
      </c>
      <c r="N328" s="214">
        <v>21982481182</v>
      </c>
    </row>
    <row r="329" spans="1:14" ht="25.5" x14ac:dyDescent="0.2">
      <c r="A329" s="215" t="s">
        <v>335</v>
      </c>
      <c r="B329" s="216" t="s">
        <v>180</v>
      </c>
      <c r="C329" s="216">
        <v>1105</v>
      </c>
      <c r="D329" s="226" t="s">
        <v>62</v>
      </c>
      <c r="E329" s="216">
        <v>11020201</v>
      </c>
      <c r="F329" s="216">
        <v>9999</v>
      </c>
      <c r="G329" s="226" t="s">
        <v>421</v>
      </c>
      <c r="H329" s="213">
        <v>1220893010</v>
      </c>
      <c r="I329" s="213">
        <v>0</v>
      </c>
      <c r="J329" s="213">
        <v>0</v>
      </c>
      <c r="K329" s="213">
        <v>0</v>
      </c>
      <c r="L329" s="213">
        <v>0</v>
      </c>
      <c r="M329" s="213">
        <v>1220893010</v>
      </c>
      <c r="N329" s="214">
        <v>0</v>
      </c>
    </row>
    <row r="330" spans="1:14" ht="12.75" x14ac:dyDescent="0.2">
      <c r="A330" s="211" t="s">
        <v>859</v>
      </c>
      <c r="B330" s="212" t="s">
        <v>552</v>
      </c>
      <c r="C330" s="212" t="s">
        <v>552</v>
      </c>
      <c r="D330" s="225" t="s">
        <v>552</v>
      </c>
      <c r="E330" s="212" t="s">
        <v>552</v>
      </c>
      <c r="F330" s="212" t="s">
        <v>552</v>
      </c>
      <c r="G330" s="225" t="s">
        <v>1180</v>
      </c>
      <c r="H330" s="213">
        <v>17320066010</v>
      </c>
      <c r="I330" s="213">
        <v>0</v>
      </c>
      <c r="J330" s="213">
        <v>0</v>
      </c>
      <c r="K330" s="213">
        <v>1926609948</v>
      </c>
      <c r="L330" s="213">
        <v>0</v>
      </c>
      <c r="M330" s="213">
        <v>19246675958</v>
      </c>
      <c r="N330" s="214">
        <v>8045609670</v>
      </c>
    </row>
    <row r="331" spans="1:14" ht="12.75" x14ac:dyDescent="0.2">
      <c r="A331" s="215" t="s">
        <v>337</v>
      </c>
      <c r="B331" s="216" t="s">
        <v>552</v>
      </c>
      <c r="C331" s="216" t="s">
        <v>552</v>
      </c>
      <c r="D331" s="226" t="s">
        <v>552</v>
      </c>
      <c r="E331" s="216" t="s">
        <v>552</v>
      </c>
      <c r="F331" s="216" t="s">
        <v>552</v>
      </c>
      <c r="G331" s="226" t="s">
        <v>1181</v>
      </c>
      <c r="H331" s="213">
        <v>6425971794</v>
      </c>
      <c r="I331" s="213">
        <v>0</v>
      </c>
      <c r="J331" s="213">
        <v>0</v>
      </c>
      <c r="K331" s="213">
        <v>0</v>
      </c>
      <c r="L331" s="213">
        <v>0</v>
      </c>
      <c r="M331" s="213">
        <v>6425971794</v>
      </c>
      <c r="N331" s="214">
        <v>3082222073</v>
      </c>
    </row>
    <row r="332" spans="1:14" ht="25.5" x14ac:dyDescent="0.2">
      <c r="A332" s="215" t="s">
        <v>337</v>
      </c>
      <c r="B332" s="216" t="s">
        <v>183</v>
      </c>
      <c r="C332" s="216">
        <v>1105</v>
      </c>
      <c r="D332" s="226" t="s">
        <v>65</v>
      </c>
      <c r="E332" s="216">
        <v>11020201</v>
      </c>
      <c r="F332" s="216">
        <v>9999</v>
      </c>
      <c r="G332" s="226" t="s">
        <v>151</v>
      </c>
      <c r="H332" s="213">
        <v>6425971794</v>
      </c>
      <c r="I332" s="213">
        <v>0</v>
      </c>
      <c r="J332" s="213">
        <v>0</v>
      </c>
      <c r="K332" s="213">
        <v>0</v>
      </c>
      <c r="L332" s="213">
        <v>0</v>
      </c>
      <c r="M332" s="213">
        <v>6425971794</v>
      </c>
      <c r="N332" s="214">
        <v>3082222073</v>
      </c>
    </row>
    <row r="333" spans="1:14" ht="38.25" x14ac:dyDescent="0.2">
      <c r="A333" s="215" t="s">
        <v>338</v>
      </c>
      <c r="B333" s="216" t="s">
        <v>552</v>
      </c>
      <c r="C333" s="216" t="s">
        <v>552</v>
      </c>
      <c r="D333" s="226" t="s">
        <v>552</v>
      </c>
      <c r="E333" s="216" t="s">
        <v>552</v>
      </c>
      <c r="F333" s="216" t="s">
        <v>552</v>
      </c>
      <c r="G333" s="226" t="s">
        <v>1182</v>
      </c>
      <c r="H333" s="213">
        <v>7568578063</v>
      </c>
      <c r="I333" s="213">
        <v>0</v>
      </c>
      <c r="J333" s="213">
        <v>0</v>
      </c>
      <c r="K333" s="213">
        <v>1926609948</v>
      </c>
      <c r="L333" s="213">
        <v>0</v>
      </c>
      <c r="M333" s="213">
        <v>9495188011</v>
      </c>
      <c r="N333" s="214">
        <v>4963387597</v>
      </c>
    </row>
    <row r="334" spans="1:14" ht="38.25" x14ac:dyDescent="0.2">
      <c r="A334" s="215" t="s">
        <v>338</v>
      </c>
      <c r="B334" s="216" t="s">
        <v>181</v>
      </c>
      <c r="C334" s="216">
        <v>1105</v>
      </c>
      <c r="D334" s="226" t="s">
        <v>63</v>
      </c>
      <c r="E334" s="216">
        <v>11020201</v>
      </c>
      <c r="F334" s="216">
        <v>9999</v>
      </c>
      <c r="G334" s="226" t="s">
        <v>153</v>
      </c>
      <c r="H334" s="213">
        <v>7568578063</v>
      </c>
      <c r="I334" s="213">
        <v>0</v>
      </c>
      <c r="J334" s="213">
        <v>0</v>
      </c>
      <c r="K334" s="213">
        <v>1926609948</v>
      </c>
      <c r="L334" s="213">
        <v>0</v>
      </c>
      <c r="M334" s="213">
        <v>9495188011</v>
      </c>
      <c r="N334" s="214">
        <v>4963387597</v>
      </c>
    </row>
    <row r="335" spans="1:14" ht="12.75" x14ac:dyDescent="0.2">
      <c r="A335" s="215" t="s">
        <v>339</v>
      </c>
      <c r="B335" s="216" t="s">
        <v>552</v>
      </c>
      <c r="C335" s="216" t="s">
        <v>552</v>
      </c>
      <c r="D335" s="226" t="s">
        <v>552</v>
      </c>
      <c r="E335" s="216" t="s">
        <v>552</v>
      </c>
      <c r="F335" s="216" t="s">
        <v>552</v>
      </c>
      <c r="G335" s="226" t="s">
        <v>1183</v>
      </c>
      <c r="H335" s="213">
        <v>3325516153</v>
      </c>
      <c r="I335" s="213">
        <v>0</v>
      </c>
      <c r="J335" s="213">
        <v>0</v>
      </c>
      <c r="K335" s="213">
        <v>0</v>
      </c>
      <c r="L335" s="213">
        <v>0</v>
      </c>
      <c r="M335" s="213">
        <v>3325516153</v>
      </c>
      <c r="N335" s="214">
        <v>0</v>
      </c>
    </row>
    <row r="336" spans="1:14" ht="38.25" x14ac:dyDescent="0.2">
      <c r="A336" s="215" t="s">
        <v>339</v>
      </c>
      <c r="B336" s="216" t="s">
        <v>182</v>
      </c>
      <c r="C336" s="216">
        <v>1105</v>
      </c>
      <c r="D336" s="226" t="s">
        <v>64</v>
      </c>
      <c r="E336" s="216">
        <v>11020201</v>
      </c>
      <c r="F336" s="216">
        <v>9999</v>
      </c>
      <c r="G336" s="226" t="s">
        <v>152</v>
      </c>
      <c r="H336" s="213">
        <v>3325516153</v>
      </c>
      <c r="I336" s="213">
        <v>0</v>
      </c>
      <c r="J336" s="213">
        <v>0</v>
      </c>
      <c r="K336" s="213">
        <v>0</v>
      </c>
      <c r="L336" s="213">
        <v>0</v>
      </c>
      <c r="M336" s="213">
        <v>3325516153</v>
      </c>
      <c r="N336" s="214">
        <v>0</v>
      </c>
    </row>
    <row r="337" spans="1:14" ht="12.75" x14ac:dyDescent="0.2">
      <c r="A337" s="215" t="s">
        <v>858</v>
      </c>
      <c r="B337" s="216" t="s">
        <v>552</v>
      </c>
      <c r="C337" s="216" t="s">
        <v>552</v>
      </c>
      <c r="D337" s="226" t="s">
        <v>552</v>
      </c>
      <c r="E337" s="216" t="s">
        <v>552</v>
      </c>
      <c r="F337" s="216" t="s">
        <v>552</v>
      </c>
      <c r="G337" s="226" t="s">
        <v>1184</v>
      </c>
      <c r="H337" s="213">
        <v>4757000000</v>
      </c>
      <c r="I337" s="213">
        <v>0</v>
      </c>
      <c r="J337" s="213">
        <v>0</v>
      </c>
      <c r="K337" s="213">
        <v>2529829410</v>
      </c>
      <c r="L337" s="213">
        <v>0</v>
      </c>
      <c r="M337" s="213">
        <v>7286829410</v>
      </c>
      <c r="N337" s="214">
        <v>3273368166</v>
      </c>
    </row>
    <row r="338" spans="1:14" ht="12.75" x14ac:dyDescent="0.2">
      <c r="A338" s="211" t="s">
        <v>340</v>
      </c>
      <c r="B338" s="212" t="s">
        <v>552</v>
      </c>
      <c r="C338" s="212" t="s">
        <v>552</v>
      </c>
      <c r="D338" s="225" t="s">
        <v>552</v>
      </c>
      <c r="E338" s="212" t="s">
        <v>552</v>
      </c>
      <c r="F338" s="212" t="s">
        <v>552</v>
      </c>
      <c r="G338" s="225" t="s">
        <v>1184</v>
      </c>
      <c r="H338" s="213">
        <v>4757000000</v>
      </c>
      <c r="I338" s="213">
        <v>0</v>
      </c>
      <c r="J338" s="213">
        <v>0</v>
      </c>
      <c r="K338" s="213">
        <v>250031191</v>
      </c>
      <c r="L338" s="213">
        <v>0</v>
      </c>
      <c r="M338" s="213">
        <v>5007031191</v>
      </c>
      <c r="N338" s="214">
        <v>2490139841</v>
      </c>
    </row>
    <row r="339" spans="1:14" ht="25.5" x14ac:dyDescent="0.2">
      <c r="A339" s="215" t="s">
        <v>340</v>
      </c>
      <c r="B339" s="216" t="s">
        <v>216</v>
      </c>
      <c r="C339" s="216">
        <v>1105</v>
      </c>
      <c r="D339" s="226" t="s">
        <v>85</v>
      </c>
      <c r="E339" s="216">
        <v>11020201</v>
      </c>
      <c r="F339" s="216">
        <v>9999</v>
      </c>
      <c r="G339" s="226" t="s">
        <v>433</v>
      </c>
      <c r="H339" s="213">
        <v>4757000000</v>
      </c>
      <c r="I339" s="213">
        <v>0</v>
      </c>
      <c r="J339" s="213">
        <v>0</v>
      </c>
      <c r="K339" s="213">
        <v>250031191</v>
      </c>
      <c r="L339" s="213">
        <v>0</v>
      </c>
      <c r="M339" s="213">
        <v>5007031191</v>
      </c>
      <c r="N339" s="214">
        <v>2490139841</v>
      </c>
    </row>
    <row r="340" spans="1:14" ht="25.5" x14ac:dyDescent="0.2">
      <c r="A340" s="211" t="s">
        <v>341</v>
      </c>
      <c r="B340" s="212" t="s">
        <v>552</v>
      </c>
      <c r="C340" s="212" t="s">
        <v>552</v>
      </c>
      <c r="D340" s="225" t="s">
        <v>552</v>
      </c>
      <c r="E340" s="212" t="s">
        <v>552</v>
      </c>
      <c r="F340" s="212" t="s">
        <v>552</v>
      </c>
      <c r="G340" s="225" t="s">
        <v>1185</v>
      </c>
      <c r="H340" s="213">
        <v>0</v>
      </c>
      <c r="I340" s="213">
        <v>0</v>
      </c>
      <c r="J340" s="213">
        <v>0</v>
      </c>
      <c r="K340" s="213">
        <v>2279798219</v>
      </c>
      <c r="L340" s="213">
        <v>0</v>
      </c>
      <c r="M340" s="213">
        <v>2279798219</v>
      </c>
      <c r="N340" s="214">
        <v>783228325</v>
      </c>
    </row>
    <row r="341" spans="1:14" ht="38.25" x14ac:dyDescent="0.2">
      <c r="A341" s="215" t="s">
        <v>341</v>
      </c>
      <c r="B341" s="216" t="s">
        <v>1080</v>
      </c>
      <c r="C341" s="216">
        <v>1118</v>
      </c>
      <c r="D341" s="226" t="s">
        <v>86</v>
      </c>
      <c r="E341" s="216">
        <v>11020201</v>
      </c>
      <c r="F341" s="216">
        <v>9999</v>
      </c>
      <c r="G341" s="226" t="s">
        <v>434</v>
      </c>
      <c r="H341" s="213">
        <v>0</v>
      </c>
      <c r="I341" s="213">
        <v>0</v>
      </c>
      <c r="J341" s="213">
        <v>0</v>
      </c>
      <c r="K341" s="213">
        <v>662265137</v>
      </c>
      <c r="L341" s="213">
        <v>0</v>
      </c>
      <c r="M341" s="213">
        <v>662265137</v>
      </c>
      <c r="N341" s="214">
        <v>332075446</v>
      </c>
    </row>
    <row r="342" spans="1:14" ht="38.25" x14ac:dyDescent="0.2">
      <c r="A342" s="215" t="s">
        <v>341</v>
      </c>
      <c r="B342" s="216" t="s">
        <v>256</v>
      </c>
      <c r="C342" s="216">
        <v>1118</v>
      </c>
      <c r="D342" s="226" t="s">
        <v>86</v>
      </c>
      <c r="E342" s="216">
        <v>11020201</v>
      </c>
      <c r="F342" s="216">
        <v>9999</v>
      </c>
      <c r="G342" s="226" t="s">
        <v>434</v>
      </c>
      <c r="H342" s="213">
        <v>0</v>
      </c>
      <c r="I342" s="213">
        <v>0</v>
      </c>
      <c r="J342" s="213">
        <v>0</v>
      </c>
      <c r="K342" s="213">
        <v>0</v>
      </c>
      <c r="L342" s="213">
        <v>0</v>
      </c>
      <c r="M342" s="213">
        <v>0</v>
      </c>
      <c r="N342" s="214">
        <v>596164</v>
      </c>
    </row>
    <row r="343" spans="1:14" ht="38.25" x14ac:dyDescent="0.2">
      <c r="A343" s="215" t="s">
        <v>341</v>
      </c>
      <c r="B343" s="216" t="s">
        <v>1071</v>
      </c>
      <c r="C343" s="216">
        <v>1118</v>
      </c>
      <c r="D343" s="226" t="s">
        <v>86</v>
      </c>
      <c r="E343" s="216">
        <v>11020201</v>
      </c>
      <c r="F343" s="216">
        <v>9999</v>
      </c>
      <c r="G343" s="226" t="s">
        <v>434</v>
      </c>
      <c r="H343" s="213">
        <v>0</v>
      </c>
      <c r="I343" s="213">
        <v>0</v>
      </c>
      <c r="J343" s="213">
        <v>0</v>
      </c>
      <c r="K343" s="213">
        <v>821790700</v>
      </c>
      <c r="L343" s="213">
        <v>0</v>
      </c>
      <c r="M343" s="213">
        <v>821790700</v>
      </c>
      <c r="N343" s="214">
        <v>274676828</v>
      </c>
    </row>
    <row r="344" spans="1:14" ht="38.25" x14ac:dyDescent="0.2">
      <c r="A344" s="215" t="s">
        <v>341</v>
      </c>
      <c r="B344" s="216" t="s">
        <v>1081</v>
      </c>
      <c r="C344" s="216">
        <v>1118</v>
      </c>
      <c r="D344" s="226" t="s">
        <v>86</v>
      </c>
      <c r="E344" s="216">
        <v>11020201</v>
      </c>
      <c r="F344" s="216">
        <v>9999</v>
      </c>
      <c r="G344" s="226" t="s">
        <v>434</v>
      </c>
      <c r="H344" s="213">
        <v>0</v>
      </c>
      <c r="I344" s="213">
        <v>0</v>
      </c>
      <c r="J344" s="213">
        <v>0</v>
      </c>
      <c r="K344" s="213">
        <v>259617079</v>
      </c>
      <c r="L344" s="213">
        <v>0</v>
      </c>
      <c r="M344" s="213">
        <v>259617079</v>
      </c>
      <c r="N344" s="214">
        <v>175879887</v>
      </c>
    </row>
    <row r="345" spans="1:14" ht="38.25" x14ac:dyDescent="0.2">
      <c r="A345" s="215" t="s">
        <v>341</v>
      </c>
      <c r="B345" s="216" t="s">
        <v>1076</v>
      </c>
      <c r="C345" s="216">
        <v>1118</v>
      </c>
      <c r="D345" s="226" t="s">
        <v>86</v>
      </c>
      <c r="E345" s="216">
        <v>11020201</v>
      </c>
      <c r="F345" s="216">
        <v>9999</v>
      </c>
      <c r="G345" s="226" t="s">
        <v>434</v>
      </c>
      <c r="H345" s="213">
        <v>0</v>
      </c>
      <c r="I345" s="213">
        <v>0</v>
      </c>
      <c r="J345" s="213">
        <v>0</v>
      </c>
      <c r="K345" s="213">
        <v>65000000</v>
      </c>
      <c r="L345" s="213">
        <v>0</v>
      </c>
      <c r="M345" s="213">
        <v>65000000</v>
      </c>
      <c r="N345" s="214">
        <v>0</v>
      </c>
    </row>
    <row r="346" spans="1:14" ht="38.25" x14ac:dyDescent="0.2">
      <c r="A346" s="215" t="s">
        <v>341</v>
      </c>
      <c r="B346" s="216" t="s">
        <v>1077</v>
      </c>
      <c r="C346" s="216">
        <v>1118</v>
      </c>
      <c r="D346" s="226" t="s">
        <v>86</v>
      </c>
      <c r="E346" s="216">
        <v>11020201</v>
      </c>
      <c r="F346" s="216">
        <v>9999</v>
      </c>
      <c r="G346" s="226" t="s">
        <v>434</v>
      </c>
      <c r="H346" s="213">
        <v>0</v>
      </c>
      <c r="I346" s="213">
        <v>0</v>
      </c>
      <c r="J346" s="213">
        <v>0</v>
      </c>
      <c r="K346" s="213">
        <v>93000000</v>
      </c>
      <c r="L346" s="213">
        <v>0</v>
      </c>
      <c r="M346" s="213">
        <v>93000000</v>
      </c>
      <c r="N346" s="214">
        <v>0</v>
      </c>
    </row>
    <row r="347" spans="1:14" ht="38.25" x14ac:dyDescent="0.2">
      <c r="A347" s="215" t="s">
        <v>341</v>
      </c>
      <c r="B347" s="216" t="s">
        <v>1087</v>
      </c>
      <c r="C347" s="216">
        <v>1118</v>
      </c>
      <c r="D347" s="226" t="s">
        <v>86</v>
      </c>
      <c r="E347" s="216">
        <v>11020201</v>
      </c>
      <c r="F347" s="216">
        <v>9999</v>
      </c>
      <c r="G347" s="226" t="s">
        <v>434</v>
      </c>
      <c r="H347" s="213">
        <v>0</v>
      </c>
      <c r="I347" s="213">
        <v>0</v>
      </c>
      <c r="J347" s="213">
        <v>0</v>
      </c>
      <c r="K347" s="213">
        <v>378125303</v>
      </c>
      <c r="L347" s="213">
        <v>0</v>
      </c>
      <c r="M347" s="213">
        <v>378125303</v>
      </c>
      <c r="N347" s="214">
        <v>0</v>
      </c>
    </row>
    <row r="348" spans="1:14" ht="25.5" x14ac:dyDescent="0.2">
      <c r="A348" s="211" t="s">
        <v>342</v>
      </c>
      <c r="B348" s="212" t="s">
        <v>552</v>
      </c>
      <c r="C348" s="212" t="s">
        <v>552</v>
      </c>
      <c r="D348" s="225" t="s">
        <v>552</v>
      </c>
      <c r="E348" s="212" t="s">
        <v>552</v>
      </c>
      <c r="F348" s="212" t="s">
        <v>552</v>
      </c>
      <c r="G348" s="225" t="s">
        <v>1186</v>
      </c>
      <c r="H348" s="213">
        <v>318270000</v>
      </c>
      <c r="I348" s="213">
        <v>0</v>
      </c>
      <c r="J348" s="213">
        <v>0</v>
      </c>
      <c r="K348" s="213">
        <v>0</v>
      </c>
      <c r="L348" s="213">
        <v>0</v>
      </c>
      <c r="M348" s="213">
        <v>318270000</v>
      </c>
      <c r="N348" s="214">
        <v>129717125</v>
      </c>
    </row>
    <row r="349" spans="1:14" ht="12.75" x14ac:dyDescent="0.2">
      <c r="A349" s="215" t="s">
        <v>342</v>
      </c>
      <c r="B349" s="216" t="s">
        <v>177</v>
      </c>
      <c r="C349" s="216">
        <v>1105</v>
      </c>
      <c r="D349" s="226" t="s">
        <v>57</v>
      </c>
      <c r="E349" s="216">
        <v>11020201</v>
      </c>
      <c r="F349" s="216">
        <v>9999</v>
      </c>
      <c r="G349" s="226" t="s">
        <v>156</v>
      </c>
      <c r="H349" s="213">
        <v>79567500</v>
      </c>
      <c r="I349" s="213">
        <v>0</v>
      </c>
      <c r="J349" s="213">
        <v>0</v>
      </c>
      <c r="K349" s="213">
        <v>0</v>
      </c>
      <c r="L349" s="213">
        <v>0</v>
      </c>
      <c r="M349" s="213">
        <v>79567500</v>
      </c>
      <c r="N349" s="214">
        <v>59745810</v>
      </c>
    </row>
    <row r="350" spans="1:14" ht="12.75" x14ac:dyDescent="0.2">
      <c r="A350" s="211" t="s">
        <v>342</v>
      </c>
      <c r="B350" s="212" t="s">
        <v>177</v>
      </c>
      <c r="C350" s="212">
        <v>1105</v>
      </c>
      <c r="D350" s="225" t="s">
        <v>57</v>
      </c>
      <c r="E350" s="212">
        <v>11020201</v>
      </c>
      <c r="F350" s="212">
        <v>9999</v>
      </c>
      <c r="G350" s="225" t="s">
        <v>156</v>
      </c>
      <c r="H350" s="213">
        <v>238702500</v>
      </c>
      <c r="I350" s="213">
        <v>0</v>
      </c>
      <c r="J350" s="213">
        <v>0</v>
      </c>
      <c r="K350" s="213">
        <v>0</v>
      </c>
      <c r="L350" s="213">
        <v>0</v>
      </c>
      <c r="M350" s="213">
        <v>238702500</v>
      </c>
      <c r="N350" s="214">
        <v>69971315</v>
      </c>
    </row>
    <row r="351" spans="1:14" ht="12.75" x14ac:dyDescent="0.2">
      <c r="A351" s="211" t="s">
        <v>343</v>
      </c>
      <c r="B351" s="212" t="s">
        <v>552</v>
      </c>
      <c r="C351" s="212" t="s">
        <v>552</v>
      </c>
      <c r="D351" s="225" t="s">
        <v>552</v>
      </c>
      <c r="E351" s="212" t="s">
        <v>552</v>
      </c>
      <c r="F351" s="212" t="s">
        <v>552</v>
      </c>
      <c r="G351" s="225" t="s">
        <v>1187</v>
      </c>
      <c r="H351" s="213">
        <v>372045047</v>
      </c>
      <c r="I351" s="213">
        <v>0</v>
      </c>
      <c r="J351" s="213">
        <v>0</v>
      </c>
      <c r="K351" s="213">
        <v>0</v>
      </c>
      <c r="L351" s="213">
        <v>0</v>
      </c>
      <c r="M351" s="213">
        <v>372045047</v>
      </c>
      <c r="N351" s="214">
        <v>367630020</v>
      </c>
    </row>
    <row r="352" spans="1:14" ht="12.75" x14ac:dyDescent="0.2">
      <c r="A352" s="215" t="s">
        <v>343</v>
      </c>
      <c r="B352" s="216" t="s">
        <v>195</v>
      </c>
      <c r="C352" s="216">
        <v>1105</v>
      </c>
      <c r="D352" s="226" t="s">
        <v>70</v>
      </c>
      <c r="E352" s="216">
        <v>11020201</v>
      </c>
      <c r="F352" s="216">
        <v>9999</v>
      </c>
      <c r="G352" s="226" t="s">
        <v>424</v>
      </c>
      <c r="H352" s="213">
        <v>372045047</v>
      </c>
      <c r="I352" s="213">
        <v>0</v>
      </c>
      <c r="J352" s="213">
        <v>0</v>
      </c>
      <c r="K352" s="213">
        <v>0</v>
      </c>
      <c r="L352" s="213">
        <v>0</v>
      </c>
      <c r="M352" s="213">
        <v>372045047</v>
      </c>
      <c r="N352" s="214">
        <v>367630020</v>
      </c>
    </row>
    <row r="353" spans="1:14" ht="12.75" x14ac:dyDescent="0.2">
      <c r="A353" s="211" t="s">
        <v>344</v>
      </c>
      <c r="B353" s="212" t="s">
        <v>552</v>
      </c>
      <c r="C353" s="212" t="s">
        <v>552</v>
      </c>
      <c r="D353" s="228" t="s">
        <v>552</v>
      </c>
      <c r="E353" s="217" t="s">
        <v>552</v>
      </c>
      <c r="F353" s="217" t="s">
        <v>552</v>
      </c>
      <c r="G353" s="228" t="s">
        <v>1188</v>
      </c>
      <c r="H353" s="213">
        <v>4048865463</v>
      </c>
      <c r="I353" s="218">
        <v>0</v>
      </c>
      <c r="J353" s="218">
        <v>0</v>
      </c>
      <c r="K353" s="218">
        <v>0</v>
      </c>
      <c r="L353" s="218">
        <v>0</v>
      </c>
      <c r="M353" s="218">
        <v>4048865463</v>
      </c>
      <c r="N353" s="219">
        <v>2063114101</v>
      </c>
    </row>
    <row r="354" spans="1:14" ht="12.75" x14ac:dyDescent="0.2">
      <c r="A354" s="211" t="s">
        <v>344</v>
      </c>
      <c r="B354" s="212" t="s">
        <v>197</v>
      </c>
      <c r="C354" s="212">
        <v>1105</v>
      </c>
      <c r="D354" s="228" t="s">
        <v>71</v>
      </c>
      <c r="E354" s="217">
        <v>11020201</v>
      </c>
      <c r="F354" s="217">
        <v>9999</v>
      </c>
      <c r="G354" s="228" t="s">
        <v>425</v>
      </c>
      <c r="H354" s="213">
        <v>4048865463</v>
      </c>
      <c r="I354" s="218">
        <v>0</v>
      </c>
      <c r="J354" s="218">
        <v>0</v>
      </c>
      <c r="K354" s="218">
        <v>0</v>
      </c>
      <c r="L354" s="218">
        <v>0</v>
      </c>
      <c r="M354" s="218">
        <v>4048865463</v>
      </c>
      <c r="N354" s="219">
        <v>1547335576</v>
      </c>
    </row>
    <row r="355" spans="1:14" ht="12.75" x14ac:dyDescent="0.2">
      <c r="A355" s="215" t="s">
        <v>344</v>
      </c>
      <c r="B355" s="216" t="s">
        <v>230</v>
      </c>
      <c r="C355" s="216">
        <v>1105</v>
      </c>
      <c r="D355" s="226" t="s">
        <v>71</v>
      </c>
      <c r="E355" s="216">
        <v>11020201</v>
      </c>
      <c r="F355" s="216">
        <v>9999</v>
      </c>
      <c r="G355" s="226" t="s">
        <v>425</v>
      </c>
      <c r="H355" s="213">
        <v>0</v>
      </c>
      <c r="I355" s="213">
        <v>0</v>
      </c>
      <c r="J355" s="213">
        <v>0</v>
      </c>
      <c r="K355" s="213">
        <v>0</v>
      </c>
      <c r="L355" s="213">
        <v>0</v>
      </c>
      <c r="M355" s="213">
        <v>0</v>
      </c>
      <c r="N355" s="214">
        <v>515778525</v>
      </c>
    </row>
    <row r="356" spans="1:14" ht="12.75" x14ac:dyDescent="0.2">
      <c r="A356" s="211" t="s">
        <v>857</v>
      </c>
      <c r="B356" s="212" t="s">
        <v>552</v>
      </c>
      <c r="C356" s="212" t="s">
        <v>552</v>
      </c>
      <c r="D356" s="228" t="s">
        <v>552</v>
      </c>
      <c r="E356" s="217" t="s">
        <v>552</v>
      </c>
      <c r="F356" s="217" t="s">
        <v>552</v>
      </c>
      <c r="G356" s="228" t="s">
        <v>1189</v>
      </c>
      <c r="H356" s="213">
        <v>5188640116</v>
      </c>
      <c r="I356" s="218">
        <v>0</v>
      </c>
      <c r="J356" s="218">
        <v>0</v>
      </c>
      <c r="K356" s="218">
        <v>130000000</v>
      </c>
      <c r="L356" s="218">
        <v>0</v>
      </c>
      <c r="M356" s="218">
        <v>5318640116</v>
      </c>
      <c r="N356" s="219">
        <v>2895096313</v>
      </c>
    </row>
    <row r="357" spans="1:14" ht="12.75" x14ac:dyDescent="0.2">
      <c r="A357" s="211" t="s">
        <v>856</v>
      </c>
      <c r="B357" s="212" t="s">
        <v>552</v>
      </c>
      <c r="C357" s="212" t="s">
        <v>552</v>
      </c>
      <c r="D357" s="228" t="s">
        <v>552</v>
      </c>
      <c r="E357" s="217" t="s">
        <v>552</v>
      </c>
      <c r="F357" s="217" t="s">
        <v>552</v>
      </c>
      <c r="G357" s="228" t="s">
        <v>1190</v>
      </c>
      <c r="H357" s="213">
        <v>2660625434</v>
      </c>
      <c r="I357" s="218">
        <v>0</v>
      </c>
      <c r="J357" s="218">
        <v>0</v>
      </c>
      <c r="K357" s="218">
        <v>130000000</v>
      </c>
      <c r="L357" s="218">
        <v>0</v>
      </c>
      <c r="M357" s="218">
        <v>2790625434</v>
      </c>
      <c r="N357" s="219">
        <v>1517879708</v>
      </c>
    </row>
    <row r="358" spans="1:14" ht="25.5" x14ac:dyDescent="0.2">
      <c r="A358" s="211" t="s">
        <v>345</v>
      </c>
      <c r="B358" s="212" t="s">
        <v>552</v>
      </c>
      <c r="C358" s="212" t="s">
        <v>552</v>
      </c>
      <c r="D358" s="225" t="s">
        <v>552</v>
      </c>
      <c r="E358" s="212" t="s">
        <v>552</v>
      </c>
      <c r="F358" s="212" t="s">
        <v>552</v>
      </c>
      <c r="G358" s="225" t="s">
        <v>1191</v>
      </c>
      <c r="H358" s="213">
        <v>2660625434</v>
      </c>
      <c r="I358" s="213">
        <v>0</v>
      </c>
      <c r="J358" s="213">
        <v>0</v>
      </c>
      <c r="K358" s="213">
        <v>130000000</v>
      </c>
      <c r="L358" s="213">
        <v>0</v>
      </c>
      <c r="M358" s="213">
        <v>2790625434</v>
      </c>
      <c r="N358" s="214">
        <v>1517879708</v>
      </c>
    </row>
    <row r="359" spans="1:14" ht="38.25" x14ac:dyDescent="0.2">
      <c r="A359" s="211" t="s">
        <v>345</v>
      </c>
      <c r="B359" s="212" t="s">
        <v>224</v>
      </c>
      <c r="C359" s="212">
        <v>1105</v>
      </c>
      <c r="D359" s="225" t="s">
        <v>88</v>
      </c>
      <c r="E359" s="212">
        <v>11020201</v>
      </c>
      <c r="F359" s="212">
        <v>9999</v>
      </c>
      <c r="G359" s="225" t="s">
        <v>131</v>
      </c>
      <c r="H359" s="213">
        <v>820000000</v>
      </c>
      <c r="I359" s="213">
        <v>0</v>
      </c>
      <c r="J359" s="213">
        <v>0</v>
      </c>
      <c r="K359" s="213">
        <v>0</v>
      </c>
      <c r="L359" s="213">
        <v>0</v>
      </c>
      <c r="M359" s="213">
        <v>820000000</v>
      </c>
      <c r="N359" s="214">
        <v>97262516</v>
      </c>
    </row>
    <row r="360" spans="1:14" ht="38.25" x14ac:dyDescent="0.2">
      <c r="A360" s="211" t="s">
        <v>345</v>
      </c>
      <c r="B360" s="212" t="s">
        <v>224</v>
      </c>
      <c r="C360" s="212">
        <v>1105</v>
      </c>
      <c r="D360" s="225" t="s">
        <v>88</v>
      </c>
      <c r="E360" s="212">
        <v>11020201</v>
      </c>
      <c r="F360" s="212">
        <v>9999</v>
      </c>
      <c r="G360" s="225" t="s">
        <v>131</v>
      </c>
      <c r="H360" s="213">
        <v>27000000</v>
      </c>
      <c r="I360" s="213">
        <v>0</v>
      </c>
      <c r="J360" s="213">
        <v>0</v>
      </c>
      <c r="K360" s="213">
        <v>0</v>
      </c>
      <c r="L360" s="213">
        <v>0</v>
      </c>
      <c r="M360" s="213">
        <v>27000000</v>
      </c>
      <c r="N360" s="214">
        <v>21975542</v>
      </c>
    </row>
    <row r="361" spans="1:14" ht="38.25" x14ac:dyDescent="0.2">
      <c r="A361" s="211" t="s">
        <v>345</v>
      </c>
      <c r="B361" s="212" t="s">
        <v>224</v>
      </c>
      <c r="C361" s="212">
        <v>1105</v>
      </c>
      <c r="D361" s="225" t="s">
        <v>88</v>
      </c>
      <c r="E361" s="212">
        <v>11020201</v>
      </c>
      <c r="F361" s="212">
        <v>9999</v>
      </c>
      <c r="G361" s="225" t="s">
        <v>131</v>
      </c>
      <c r="H361" s="213">
        <v>165000000</v>
      </c>
      <c r="I361" s="213">
        <v>0</v>
      </c>
      <c r="J361" s="213">
        <v>0</v>
      </c>
      <c r="K361" s="213">
        <v>0</v>
      </c>
      <c r="L361" s="213">
        <v>0</v>
      </c>
      <c r="M361" s="213">
        <v>165000000</v>
      </c>
      <c r="N361" s="214">
        <v>156760303</v>
      </c>
    </row>
    <row r="362" spans="1:14" ht="38.25" x14ac:dyDescent="0.2">
      <c r="A362" s="211" t="s">
        <v>345</v>
      </c>
      <c r="B362" s="212" t="s">
        <v>224</v>
      </c>
      <c r="C362" s="212">
        <v>1105</v>
      </c>
      <c r="D362" s="225" t="s">
        <v>88</v>
      </c>
      <c r="E362" s="212">
        <v>11020201</v>
      </c>
      <c r="F362" s="212">
        <v>9999</v>
      </c>
      <c r="G362" s="225" t="s">
        <v>131</v>
      </c>
      <c r="H362" s="213">
        <v>50000000</v>
      </c>
      <c r="I362" s="213">
        <v>0</v>
      </c>
      <c r="J362" s="213">
        <v>0</v>
      </c>
      <c r="K362" s="213">
        <v>130000000</v>
      </c>
      <c r="L362" s="213">
        <v>0</v>
      </c>
      <c r="M362" s="213">
        <v>180000000</v>
      </c>
      <c r="N362" s="214">
        <v>108000000</v>
      </c>
    </row>
    <row r="363" spans="1:14" ht="38.25" x14ac:dyDescent="0.2">
      <c r="A363" s="211" t="s">
        <v>345</v>
      </c>
      <c r="B363" s="212" t="s">
        <v>224</v>
      </c>
      <c r="C363" s="212">
        <v>1105</v>
      </c>
      <c r="D363" s="225" t="s">
        <v>88</v>
      </c>
      <c r="E363" s="212">
        <v>11020201</v>
      </c>
      <c r="F363" s="212">
        <v>9999</v>
      </c>
      <c r="G363" s="225" t="s">
        <v>131</v>
      </c>
      <c r="H363" s="213">
        <v>1598625434</v>
      </c>
      <c r="I363" s="213">
        <v>0</v>
      </c>
      <c r="J363" s="213">
        <v>0</v>
      </c>
      <c r="K363" s="213">
        <v>0</v>
      </c>
      <c r="L363" s="213">
        <v>0</v>
      </c>
      <c r="M363" s="213">
        <v>1598625434</v>
      </c>
      <c r="N363" s="214">
        <v>1133881347</v>
      </c>
    </row>
    <row r="364" spans="1:14" ht="12.75" x14ac:dyDescent="0.2">
      <c r="A364" s="215" t="s">
        <v>855</v>
      </c>
      <c r="B364" s="216" t="s">
        <v>552</v>
      </c>
      <c r="C364" s="216" t="s">
        <v>552</v>
      </c>
      <c r="D364" s="226" t="s">
        <v>552</v>
      </c>
      <c r="E364" s="216" t="s">
        <v>552</v>
      </c>
      <c r="F364" s="216" t="s">
        <v>552</v>
      </c>
      <c r="G364" s="226" t="s">
        <v>1192</v>
      </c>
      <c r="H364" s="213">
        <v>2528014682</v>
      </c>
      <c r="I364" s="213">
        <v>0</v>
      </c>
      <c r="J364" s="213">
        <v>0</v>
      </c>
      <c r="K364" s="213">
        <v>0</v>
      </c>
      <c r="L364" s="213">
        <v>0</v>
      </c>
      <c r="M364" s="213">
        <v>2528014682</v>
      </c>
      <c r="N364" s="214">
        <v>1367817999</v>
      </c>
    </row>
    <row r="365" spans="1:14" ht="12.75" x14ac:dyDescent="0.2">
      <c r="A365" s="215" t="s">
        <v>346</v>
      </c>
      <c r="B365" s="216" t="s">
        <v>552</v>
      </c>
      <c r="C365" s="216" t="s">
        <v>552</v>
      </c>
      <c r="D365" s="226" t="s">
        <v>552</v>
      </c>
      <c r="E365" s="216" t="s">
        <v>552</v>
      </c>
      <c r="F365" s="216" t="s">
        <v>552</v>
      </c>
      <c r="G365" s="226" t="s">
        <v>1193</v>
      </c>
      <c r="H365" s="213">
        <v>2528014682</v>
      </c>
      <c r="I365" s="213">
        <v>0</v>
      </c>
      <c r="J365" s="213">
        <v>0</v>
      </c>
      <c r="K365" s="213">
        <v>0</v>
      </c>
      <c r="L365" s="213">
        <v>0</v>
      </c>
      <c r="M365" s="213">
        <v>2528014682</v>
      </c>
      <c r="N365" s="214">
        <v>1367817999</v>
      </c>
    </row>
    <row r="366" spans="1:14" ht="12.75" x14ac:dyDescent="0.2">
      <c r="A366" s="211" t="s">
        <v>346</v>
      </c>
      <c r="B366" s="212" t="s">
        <v>215</v>
      </c>
      <c r="C366" s="212">
        <v>1105</v>
      </c>
      <c r="D366" s="225" t="s">
        <v>84</v>
      </c>
      <c r="E366" s="212">
        <v>11020201</v>
      </c>
      <c r="F366" s="212">
        <v>9999</v>
      </c>
      <c r="G366" s="225" t="s">
        <v>432</v>
      </c>
      <c r="H366" s="213">
        <v>2528014682</v>
      </c>
      <c r="I366" s="213">
        <v>0</v>
      </c>
      <c r="J366" s="213">
        <v>0</v>
      </c>
      <c r="K366" s="213">
        <v>0</v>
      </c>
      <c r="L366" s="213">
        <v>0</v>
      </c>
      <c r="M366" s="213">
        <v>2528014682</v>
      </c>
      <c r="N366" s="214">
        <v>1367805371</v>
      </c>
    </row>
    <row r="367" spans="1:14" ht="38.25" x14ac:dyDescent="0.2">
      <c r="A367" s="211" t="s">
        <v>346</v>
      </c>
      <c r="B367" s="212" t="s">
        <v>232</v>
      </c>
      <c r="C367" s="212">
        <v>1105</v>
      </c>
      <c r="D367" s="225" t="s">
        <v>56</v>
      </c>
      <c r="E367" s="212">
        <v>11020201</v>
      </c>
      <c r="F367" s="212">
        <v>9999</v>
      </c>
      <c r="G367" s="225" t="s">
        <v>131</v>
      </c>
      <c r="H367" s="213">
        <v>0</v>
      </c>
      <c r="I367" s="213">
        <v>0</v>
      </c>
      <c r="J367" s="213">
        <v>0</v>
      </c>
      <c r="K367" s="213">
        <v>0</v>
      </c>
      <c r="L367" s="213">
        <v>0</v>
      </c>
      <c r="M367" s="213">
        <v>0</v>
      </c>
      <c r="N367" s="214">
        <v>12628</v>
      </c>
    </row>
    <row r="368" spans="1:14" ht="12.75" x14ac:dyDescent="0.2">
      <c r="A368" s="211" t="s">
        <v>348</v>
      </c>
      <c r="B368" s="212" t="s">
        <v>552</v>
      </c>
      <c r="C368" s="212" t="s">
        <v>552</v>
      </c>
      <c r="D368" s="228" t="s">
        <v>552</v>
      </c>
      <c r="E368" s="217" t="s">
        <v>552</v>
      </c>
      <c r="F368" s="217" t="s">
        <v>552</v>
      </c>
      <c r="G368" s="228" t="s">
        <v>1194</v>
      </c>
      <c r="H368" s="213">
        <v>0</v>
      </c>
      <c r="I368" s="218">
        <v>0</v>
      </c>
      <c r="J368" s="218">
        <v>0</v>
      </c>
      <c r="K368" s="218">
        <v>0</v>
      </c>
      <c r="L368" s="218">
        <v>0</v>
      </c>
      <c r="M368" s="218">
        <v>0</v>
      </c>
      <c r="N368" s="219">
        <v>9398606</v>
      </c>
    </row>
    <row r="369" spans="1:14" ht="12.75" x14ac:dyDescent="0.2">
      <c r="A369" s="215" t="s">
        <v>348</v>
      </c>
      <c r="B369" s="216" t="s">
        <v>251</v>
      </c>
      <c r="C369" s="216">
        <v>1105</v>
      </c>
      <c r="D369" s="226" t="s">
        <v>109</v>
      </c>
      <c r="E369" s="216">
        <v>11020201</v>
      </c>
      <c r="F369" s="216">
        <v>9999</v>
      </c>
      <c r="G369" s="226" t="s">
        <v>448</v>
      </c>
      <c r="H369" s="213">
        <v>0</v>
      </c>
      <c r="I369" s="213">
        <v>0</v>
      </c>
      <c r="J369" s="213">
        <v>0</v>
      </c>
      <c r="K369" s="213">
        <v>0</v>
      </c>
      <c r="L369" s="213">
        <v>0</v>
      </c>
      <c r="M369" s="213">
        <v>0</v>
      </c>
      <c r="N369" s="214">
        <v>616325</v>
      </c>
    </row>
    <row r="370" spans="1:14" ht="38.25" x14ac:dyDescent="0.2">
      <c r="A370" s="211" t="s">
        <v>348</v>
      </c>
      <c r="B370" s="212" t="s">
        <v>252</v>
      </c>
      <c r="C370" s="212">
        <v>1105</v>
      </c>
      <c r="D370" s="228" t="s">
        <v>56</v>
      </c>
      <c r="E370" s="217">
        <v>12020301</v>
      </c>
      <c r="F370" s="217">
        <v>9999</v>
      </c>
      <c r="G370" s="228" t="s">
        <v>131</v>
      </c>
      <c r="H370" s="213">
        <v>0</v>
      </c>
      <c r="I370" s="218">
        <v>0</v>
      </c>
      <c r="J370" s="218">
        <v>0</v>
      </c>
      <c r="K370" s="218">
        <v>0</v>
      </c>
      <c r="L370" s="218">
        <v>0</v>
      </c>
      <c r="M370" s="218">
        <v>0</v>
      </c>
      <c r="N370" s="219">
        <v>29634</v>
      </c>
    </row>
    <row r="371" spans="1:14" ht="38.25" x14ac:dyDescent="0.2">
      <c r="A371" s="215" t="s">
        <v>348</v>
      </c>
      <c r="B371" s="216" t="s">
        <v>253</v>
      </c>
      <c r="C371" s="216">
        <v>1105</v>
      </c>
      <c r="D371" s="226" t="s">
        <v>56</v>
      </c>
      <c r="E371" s="216">
        <v>12020301</v>
      </c>
      <c r="F371" s="216">
        <v>9999</v>
      </c>
      <c r="G371" s="226" t="s">
        <v>131</v>
      </c>
      <c r="H371" s="213">
        <v>0</v>
      </c>
      <c r="I371" s="213">
        <v>0</v>
      </c>
      <c r="J371" s="213">
        <v>0</v>
      </c>
      <c r="K371" s="213">
        <v>0</v>
      </c>
      <c r="L371" s="213">
        <v>0</v>
      </c>
      <c r="M371" s="213">
        <v>0</v>
      </c>
      <c r="N371" s="214">
        <v>73489</v>
      </c>
    </row>
    <row r="372" spans="1:14" ht="38.25" x14ac:dyDescent="0.2">
      <c r="A372" s="215" t="s">
        <v>348</v>
      </c>
      <c r="B372" s="216" t="s">
        <v>259</v>
      </c>
      <c r="C372" s="216">
        <v>1105</v>
      </c>
      <c r="D372" s="226" t="s">
        <v>56</v>
      </c>
      <c r="E372" s="216">
        <v>11020201</v>
      </c>
      <c r="F372" s="216">
        <v>9999</v>
      </c>
      <c r="G372" s="226" t="s">
        <v>131</v>
      </c>
      <c r="H372" s="213">
        <v>0</v>
      </c>
      <c r="I372" s="213">
        <v>0</v>
      </c>
      <c r="J372" s="213">
        <v>0</v>
      </c>
      <c r="K372" s="213">
        <v>0</v>
      </c>
      <c r="L372" s="213">
        <v>0</v>
      </c>
      <c r="M372" s="213">
        <v>0</v>
      </c>
      <c r="N372" s="214">
        <v>8679158</v>
      </c>
    </row>
    <row r="373" spans="1:14" ht="12.75" x14ac:dyDescent="0.2">
      <c r="A373" s="215" t="s">
        <v>854</v>
      </c>
      <c r="B373" s="216" t="s">
        <v>552</v>
      </c>
      <c r="C373" s="216" t="s">
        <v>552</v>
      </c>
      <c r="D373" s="226" t="s">
        <v>552</v>
      </c>
      <c r="E373" s="216" t="s">
        <v>552</v>
      </c>
      <c r="F373" s="216" t="s">
        <v>552</v>
      </c>
      <c r="G373" s="226" t="s">
        <v>1195</v>
      </c>
      <c r="H373" s="213">
        <v>3830000000</v>
      </c>
      <c r="I373" s="213">
        <v>0</v>
      </c>
      <c r="J373" s="213">
        <v>0</v>
      </c>
      <c r="K373" s="213">
        <v>800000000</v>
      </c>
      <c r="L373" s="213">
        <v>0</v>
      </c>
      <c r="M373" s="213">
        <v>4630000000</v>
      </c>
      <c r="N373" s="214">
        <v>0</v>
      </c>
    </row>
    <row r="374" spans="1:14" ht="12.75" x14ac:dyDescent="0.2">
      <c r="A374" s="211" t="s">
        <v>349</v>
      </c>
      <c r="B374" s="216" t="s">
        <v>552</v>
      </c>
      <c r="C374" s="212" t="s">
        <v>552</v>
      </c>
      <c r="D374" s="225" t="s">
        <v>552</v>
      </c>
      <c r="E374" s="212" t="s">
        <v>552</v>
      </c>
      <c r="F374" s="212" t="s">
        <v>552</v>
      </c>
      <c r="G374" s="225" t="s">
        <v>1197</v>
      </c>
      <c r="H374" s="213">
        <v>3830000000</v>
      </c>
      <c r="I374" s="213">
        <v>0</v>
      </c>
      <c r="J374" s="213">
        <v>0</v>
      </c>
      <c r="K374" s="213">
        <v>800000000</v>
      </c>
      <c r="L374" s="213">
        <v>0</v>
      </c>
      <c r="M374" s="213">
        <v>4630000000</v>
      </c>
      <c r="N374" s="214">
        <v>0</v>
      </c>
    </row>
    <row r="375" spans="1:14" ht="12.75" x14ac:dyDescent="0.2">
      <c r="A375" s="211" t="s">
        <v>349</v>
      </c>
      <c r="B375" s="212" t="s">
        <v>1069</v>
      </c>
      <c r="C375" s="212">
        <v>1105</v>
      </c>
      <c r="D375" s="225" t="s">
        <v>4</v>
      </c>
      <c r="E375" s="212">
        <v>11010101</v>
      </c>
      <c r="F375" s="212">
        <v>9999</v>
      </c>
      <c r="G375" s="225" t="s">
        <v>376</v>
      </c>
      <c r="H375" s="213">
        <v>3400000000</v>
      </c>
      <c r="I375" s="213">
        <v>0</v>
      </c>
      <c r="J375" s="213">
        <v>0</v>
      </c>
      <c r="K375" s="213">
        <v>300000000</v>
      </c>
      <c r="L375" s="213">
        <v>0</v>
      </c>
      <c r="M375" s="213">
        <v>3700000000</v>
      </c>
      <c r="N375" s="214">
        <v>0</v>
      </c>
    </row>
    <row r="376" spans="1:14" ht="38.25" x14ac:dyDescent="0.2">
      <c r="A376" s="211" t="s">
        <v>349</v>
      </c>
      <c r="B376" s="212" t="s">
        <v>226</v>
      </c>
      <c r="C376" s="212">
        <v>1105</v>
      </c>
      <c r="D376" s="228" t="s">
        <v>88</v>
      </c>
      <c r="E376" s="217">
        <v>11020201</v>
      </c>
      <c r="F376" s="217">
        <v>9999</v>
      </c>
      <c r="G376" s="228" t="s">
        <v>131</v>
      </c>
      <c r="H376" s="213">
        <v>430000000</v>
      </c>
      <c r="I376" s="218">
        <v>0</v>
      </c>
      <c r="J376" s="218">
        <v>0</v>
      </c>
      <c r="K376" s="218">
        <v>0</v>
      </c>
      <c r="L376" s="218">
        <v>0</v>
      </c>
      <c r="M376" s="218">
        <v>430000000</v>
      </c>
      <c r="N376" s="219">
        <v>0</v>
      </c>
    </row>
    <row r="377" spans="1:14" ht="38.25" x14ac:dyDescent="0.2">
      <c r="A377" s="215" t="s">
        <v>349</v>
      </c>
      <c r="B377" s="216" t="s">
        <v>1085</v>
      </c>
      <c r="C377" s="216">
        <v>1105</v>
      </c>
      <c r="D377" s="226" t="s">
        <v>88</v>
      </c>
      <c r="E377" s="216">
        <v>11020201</v>
      </c>
      <c r="F377" s="216">
        <v>9999</v>
      </c>
      <c r="G377" s="226" t="s">
        <v>131</v>
      </c>
      <c r="H377" s="213">
        <v>0</v>
      </c>
      <c r="I377" s="213">
        <v>0</v>
      </c>
      <c r="J377" s="213">
        <v>0</v>
      </c>
      <c r="K377" s="213">
        <v>500000000</v>
      </c>
      <c r="L377" s="213">
        <v>0</v>
      </c>
      <c r="M377" s="213">
        <v>500000000</v>
      </c>
      <c r="N377" s="214">
        <v>0</v>
      </c>
    </row>
    <row r="378" spans="1:14" ht="12.75" x14ac:dyDescent="0.2">
      <c r="A378" s="215" t="s">
        <v>853</v>
      </c>
      <c r="B378" s="216" t="s">
        <v>552</v>
      </c>
      <c r="C378" s="216" t="s">
        <v>552</v>
      </c>
      <c r="D378" s="226" t="s">
        <v>552</v>
      </c>
      <c r="E378" s="216" t="s">
        <v>552</v>
      </c>
      <c r="F378" s="216" t="s">
        <v>552</v>
      </c>
      <c r="G378" s="226" t="s">
        <v>1198</v>
      </c>
      <c r="H378" s="213">
        <v>1037753626</v>
      </c>
      <c r="I378" s="213">
        <v>0</v>
      </c>
      <c r="J378" s="213">
        <v>0</v>
      </c>
      <c r="K378" s="213">
        <v>0</v>
      </c>
      <c r="L378" s="213">
        <v>0</v>
      </c>
      <c r="M378" s="213">
        <v>1037753626</v>
      </c>
      <c r="N378" s="214">
        <v>1091846267</v>
      </c>
    </row>
    <row r="379" spans="1:14" ht="25.5" x14ac:dyDescent="0.2">
      <c r="A379" s="215" t="s">
        <v>852</v>
      </c>
      <c r="B379" s="216" t="s">
        <v>552</v>
      </c>
      <c r="C379" s="216" t="s">
        <v>552</v>
      </c>
      <c r="D379" s="226" t="s">
        <v>552</v>
      </c>
      <c r="E379" s="216" t="s">
        <v>552</v>
      </c>
      <c r="F379" s="216" t="s">
        <v>552</v>
      </c>
      <c r="G379" s="226" t="s">
        <v>1199</v>
      </c>
      <c r="H379" s="213">
        <v>692542051</v>
      </c>
      <c r="I379" s="213">
        <v>0</v>
      </c>
      <c r="J379" s="213">
        <v>0</v>
      </c>
      <c r="K379" s="213">
        <v>0</v>
      </c>
      <c r="L379" s="213">
        <v>0</v>
      </c>
      <c r="M379" s="213">
        <v>692542051</v>
      </c>
      <c r="N379" s="214">
        <v>983339167</v>
      </c>
    </row>
    <row r="380" spans="1:14" ht="25.5" x14ac:dyDescent="0.2">
      <c r="A380" s="215" t="s">
        <v>851</v>
      </c>
      <c r="B380" s="216" t="s">
        <v>552</v>
      </c>
      <c r="C380" s="216" t="s">
        <v>552</v>
      </c>
      <c r="D380" s="226" t="s">
        <v>552</v>
      </c>
      <c r="E380" s="216" t="s">
        <v>552</v>
      </c>
      <c r="F380" s="216" t="s">
        <v>552</v>
      </c>
      <c r="G380" s="226" t="s">
        <v>1200</v>
      </c>
      <c r="H380" s="213">
        <v>233757676</v>
      </c>
      <c r="I380" s="213">
        <v>0</v>
      </c>
      <c r="J380" s="213">
        <v>0</v>
      </c>
      <c r="K380" s="213">
        <v>0</v>
      </c>
      <c r="L380" s="213">
        <v>0</v>
      </c>
      <c r="M380" s="213">
        <v>233757676</v>
      </c>
      <c r="N380" s="214">
        <v>270107812</v>
      </c>
    </row>
    <row r="381" spans="1:14" ht="25.5" x14ac:dyDescent="0.2">
      <c r="A381" s="215" t="s">
        <v>850</v>
      </c>
      <c r="B381" s="216" t="s">
        <v>552</v>
      </c>
      <c r="C381" s="216" t="s">
        <v>552</v>
      </c>
      <c r="D381" s="226" t="s">
        <v>552</v>
      </c>
      <c r="E381" s="216" t="s">
        <v>552</v>
      </c>
      <c r="F381" s="216" t="s">
        <v>552</v>
      </c>
      <c r="G381" s="226" t="s">
        <v>1201</v>
      </c>
      <c r="H381" s="213">
        <v>102362168</v>
      </c>
      <c r="I381" s="213">
        <v>0</v>
      </c>
      <c r="J381" s="213">
        <v>0</v>
      </c>
      <c r="K381" s="213">
        <v>0</v>
      </c>
      <c r="L381" s="213">
        <v>0</v>
      </c>
      <c r="M381" s="213">
        <v>102362168</v>
      </c>
      <c r="N381" s="214">
        <v>125610532</v>
      </c>
    </row>
    <row r="382" spans="1:14" ht="12.75" x14ac:dyDescent="0.2">
      <c r="A382" s="215" t="s">
        <v>849</v>
      </c>
      <c r="B382" s="216" t="s">
        <v>552</v>
      </c>
      <c r="C382" s="216" t="s">
        <v>552</v>
      </c>
      <c r="D382" s="226" t="s">
        <v>552</v>
      </c>
      <c r="E382" s="216" t="s">
        <v>552</v>
      </c>
      <c r="F382" s="216" t="s">
        <v>552</v>
      </c>
      <c r="G382" s="226" t="s">
        <v>1202</v>
      </c>
      <c r="H382" s="213">
        <v>102362168</v>
      </c>
      <c r="I382" s="213">
        <v>0</v>
      </c>
      <c r="J382" s="213">
        <v>0</v>
      </c>
      <c r="K382" s="213">
        <v>0</v>
      </c>
      <c r="L382" s="213">
        <v>0</v>
      </c>
      <c r="M382" s="213">
        <v>102362168</v>
      </c>
      <c r="N382" s="214">
        <v>125610532</v>
      </c>
    </row>
    <row r="383" spans="1:14" ht="12.75" x14ac:dyDescent="0.2">
      <c r="A383" s="215" t="s">
        <v>848</v>
      </c>
      <c r="B383" s="216" t="s">
        <v>552</v>
      </c>
      <c r="C383" s="216" t="s">
        <v>552</v>
      </c>
      <c r="D383" s="226" t="s">
        <v>552</v>
      </c>
      <c r="E383" s="216" t="s">
        <v>552</v>
      </c>
      <c r="F383" s="216" t="s">
        <v>552</v>
      </c>
      <c r="G383" s="226" t="s">
        <v>1203</v>
      </c>
      <c r="H383" s="213">
        <v>102362168</v>
      </c>
      <c r="I383" s="213">
        <v>0</v>
      </c>
      <c r="J383" s="213">
        <v>0</v>
      </c>
      <c r="K383" s="213">
        <v>0</v>
      </c>
      <c r="L383" s="213">
        <v>0</v>
      </c>
      <c r="M383" s="213">
        <v>102362168</v>
      </c>
      <c r="N383" s="214">
        <v>125610532</v>
      </c>
    </row>
    <row r="384" spans="1:14" ht="25.5" x14ac:dyDescent="0.2">
      <c r="A384" s="215" t="s">
        <v>568</v>
      </c>
      <c r="B384" s="216" t="s">
        <v>552</v>
      </c>
      <c r="C384" s="216" t="s">
        <v>552</v>
      </c>
      <c r="D384" s="226" t="s">
        <v>552</v>
      </c>
      <c r="E384" s="216" t="s">
        <v>552</v>
      </c>
      <c r="F384" s="216" t="s">
        <v>552</v>
      </c>
      <c r="G384" s="226" t="s">
        <v>1204</v>
      </c>
      <c r="H384" s="213">
        <v>102362168</v>
      </c>
      <c r="I384" s="213">
        <v>0</v>
      </c>
      <c r="J384" s="213">
        <v>0</v>
      </c>
      <c r="K384" s="213">
        <v>0</v>
      </c>
      <c r="L384" s="213">
        <v>0</v>
      </c>
      <c r="M384" s="213">
        <v>102362168</v>
      </c>
      <c r="N384" s="214">
        <v>125610532</v>
      </c>
    </row>
    <row r="385" spans="1:14" ht="12.75" x14ac:dyDescent="0.2">
      <c r="A385" s="211" t="s">
        <v>568</v>
      </c>
      <c r="B385" s="212" t="s">
        <v>605</v>
      </c>
      <c r="C385" s="212">
        <v>1105</v>
      </c>
      <c r="D385" s="225" t="s">
        <v>570</v>
      </c>
      <c r="E385" s="212">
        <v>110203</v>
      </c>
      <c r="F385" s="212">
        <v>9999</v>
      </c>
      <c r="G385" s="225" t="s">
        <v>569</v>
      </c>
      <c r="H385" s="213">
        <v>92500000</v>
      </c>
      <c r="I385" s="213">
        <v>0</v>
      </c>
      <c r="J385" s="213">
        <v>0</v>
      </c>
      <c r="K385" s="213">
        <v>0</v>
      </c>
      <c r="L385" s="213">
        <v>0</v>
      </c>
      <c r="M385" s="213">
        <v>92500000</v>
      </c>
      <c r="N385" s="214">
        <v>125610532</v>
      </c>
    </row>
    <row r="386" spans="1:14" ht="12.75" x14ac:dyDescent="0.2">
      <c r="A386" s="211" t="s">
        <v>568</v>
      </c>
      <c r="B386" s="212" t="s">
        <v>605</v>
      </c>
      <c r="C386" s="212">
        <v>1105</v>
      </c>
      <c r="D386" s="225" t="s">
        <v>588</v>
      </c>
      <c r="E386" s="212">
        <v>11020102</v>
      </c>
      <c r="F386" s="212">
        <v>9999</v>
      </c>
      <c r="G386" s="225" t="s">
        <v>589</v>
      </c>
      <c r="H386" s="213">
        <v>4500811</v>
      </c>
      <c r="I386" s="213">
        <v>0</v>
      </c>
      <c r="J386" s="213">
        <v>0</v>
      </c>
      <c r="K386" s="213">
        <v>0</v>
      </c>
      <c r="L386" s="213">
        <v>0</v>
      </c>
      <c r="M386" s="213">
        <v>4500811</v>
      </c>
      <c r="N386" s="214">
        <v>0</v>
      </c>
    </row>
    <row r="387" spans="1:14" ht="12.75" x14ac:dyDescent="0.2">
      <c r="A387" s="211" t="s">
        <v>568</v>
      </c>
      <c r="B387" s="212" t="s">
        <v>605</v>
      </c>
      <c r="C387" s="212">
        <v>1105</v>
      </c>
      <c r="D387" s="225" t="s">
        <v>590</v>
      </c>
      <c r="E387" s="212">
        <v>11020102</v>
      </c>
      <c r="F387" s="212">
        <v>9999</v>
      </c>
      <c r="G387" s="225" t="s">
        <v>591</v>
      </c>
      <c r="H387" s="213">
        <v>5361357</v>
      </c>
      <c r="I387" s="213">
        <v>0</v>
      </c>
      <c r="J387" s="213">
        <v>0</v>
      </c>
      <c r="K387" s="213">
        <v>0</v>
      </c>
      <c r="L387" s="213">
        <v>0</v>
      </c>
      <c r="M387" s="213">
        <v>5361357</v>
      </c>
      <c r="N387" s="214">
        <v>0</v>
      </c>
    </row>
    <row r="388" spans="1:14" ht="25.5" x14ac:dyDescent="0.2">
      <c r="A388" s="211" t="s">
        <v>847</v>
      </c>
      <c r="B388" s="212" t="s">
        <v>552</v>
      </c>
      <c r="C388" s="212" t="s">
        <v>552</v>
      </c>
      <c r="D388" s="225" t="s">
        <v>552</v>
      </c>
      <c r="E388" s="212" t="s">
        <v>552</v>
      </c>
      <c r="F388" s="212" t="s">
        <v>552</v>
      </c>
      <c r="G388" s="225" t="s">
        <v>1205</v>
      </c>
      <c r="H388" s="213">
        <v>131395508</v>
      </c>
      <c r="I388" s="213">
        <v>0</v>
      </c>
      <c r="J388" s="213">
        <v>0</v>
      </c>
      <c r="K388" s="213">
        <v>0</v>
      </c>
      <c r="L388" s="213">
        <v>0</v>
      </c>
      <c r="M388" s="213">
        <v>131395508</v>
      </c>
      <c r="N388" s="214">
        <v>144497280</v>
      </c>
    </row>
    <row r="389" spans="1:14" ht="25.5" x14ac:dyDescent="0.2">
      <c r="A389" s="215" t="s">
        <v>372</v>
      </c>
      <c r="B389" s="216" t="s">
        <v>552</v>
      </c>
      <c r="C389" s="216" t="s">
        <v>552</v>
      </c>
      <c r="D389" s="226" t="s">
        <v>552</v>
      </c>
      <c r="E389" s="216" t="s">
        <v>552</v>
      </c>
      <c r="F389" s="216" t="s">
        <v>552</v>
      </c>
      <c r="G389" s="226" t="s">
        <v>1206</v>
      </c>
      <c r="H389" s="213">
        <v>131395508</v>
      </c>
      <c r="I389" s="213">
        <v>0</v>
      </c>
      <c r="J389" s="213">
        <v>0</v>
      </c>
      <c r="K389" s="213">
        <v>0</v>
      </c>
      <c r="L389" s="213">
        <v>0</v>
      </c>
      <c r="M389" s="213">
        <v>131395508</v>
      </c>
      <c r="N389" s="214">
        <v>144497280</v>
      </c>
    </row>
    <row r="390" spans="1:14" ht="12.75" x14ac:dyDescent="0.2">
      <c r="A390" s="211" t="s">
        <v>372</v>
      </c>
      <c r="B390" s="212" t="s">
        <v>244</v>
      </c>
      <c r="C390" s="212">
        <v>1105</v>
      </c>
      <c r="D390" s="225" t="s">
        <v>664</v>
      </c>
      <c r="E390" s="212">
        <v>11020102</v>
      </c>
      <c r="F390" s="212">
        <v>9999</v>
      </c>
      <c r="G390" s="225" t="s">
        <v>665</v>
      </c>
      <c r="H390" s="213">
        <v>13225320</v>
      </c>
      <c r="I390" s="213">
        <v>0</v>
      </c>
      <c r="J390" s="213">
        <v>0</v>
      </c>
      <c r="K390" s="213">
        <v>0</v>
      </c>
      <c r="L390" s="213">
        <v>0</v>
      </c>
      <c r="M390" s="213">
        <v>13225320</v>
      </c>
      <c r="N390" s="214">
        <v>0</v>
      </c>
    </row>
    <row r="391" spans="1:14" ht="12.75" x14ac:dyDescent="0.2">
      <c r="A391" s="211" t="s">
        <v>372</v>
      </c>
      <c r="B391" s="212" t="s">
        <v>244</v>
      </c>
      <c r="C391" s="212">
        <v>1105</v>
      </c>
      <c r="D391" s="225" t="s">
        <v>668</v>
      </c>
      <c r="E391" s="212">
        <v>11020102</v>
      </c>
      <c r="F391" s="212">
        <v>9999</v>
      </c>
      <c r="G391" s="225" t="s">
        <v>669</v>
      </c>
      <c r="H391" s="213">
        <v>16170188</v>
      </c>
      <c r="I391" s="213">
        <v>0</v>
      </c>
      <c r="J391" s="213">
        <v>0</v>
      </c>
      <c r="K391" s="213">
        <v>0</v>
      </c>
      <c r="L391" s="213">
        <v>0</v>
      </c>
      <c r="M391" s="213">
        <v>16170188</v>
      </c>
      <c r="N391" s="214">
        <v>0</v>
      </c>
    </row>
    <row r="392" spans="1:14" ht="12.75" x14ac:dyDescent="0.2">
      <c r="A392" s="211" t="s">
        <v>372</v>
      </c>
      <c r="B392" s="212" t="s">
        <v>244</v>
      </c>
      <c r="C392" s="212">
        <v>1105</v>
      </c>
      <c r="D392" s="225" t="s">
        <v>565</v>
      </c>
      <c r="E392" s="212">
        <v>11020401</v>
      </c>
      <c r="F392" s="212">
        <v>9999</v>
      </c>
      <c r="G392" s="225" t="s">
        <v>128</v>
      </c>
      <c r="H392" s="213">
        <v>102000000</v>
      </c>
      <c r="I392" s="213">
        <v>0</v>
      </c>
      <c r="J392" s="213">
        <v>0</v>
      </c>
      <c r="K392" s="213">
        <v>0</v>
      </c>
      <c r="L392" s="213">
        <v>0</v>
      </c>
      <c r="M392" s="213">
        <v>102000000</v>
      </c>
      <c r="N392" s="214">
        <v>144497280</v>
      </c>
    </row>
    <row r="393" spans="1:14" ht="38.25" x14ac:dyDescent="0.2">
      <c r="A393" s="211" t="s">
        <v>846</v>
      </c>
      <c r="B393" s="216" t="s">
        <v>552</v>
      </c>
      <c r="C393" s="212" t="s">
        <v>552</v>
      </c>
      <c r="D393" s="225" t="s">
        <v>552</v>
      </c>
      <c r="E393" s="212" t="s">
        <v>552</v>
      </c>
      <c r="F393" s="212" t="s">
        <v>552</v>
      </c>
      <c r="G393" s="225" t="s">
        <v>1207</v>
      </c>
      <c r="H393" s="213">
        <v>137000000</v>
      </c>
      <c r="I393" s="213">
        <v>0</v>
      </c>
      <c r="J393" s="213">
        <v>0</v>
      </c>
      <c r="K393" s="213">
        <v>0</v>
      </c>
      <c r="L393" s="213">
        <v>0</v>
      </c>
      <c r="M393" s="213">
        <v>137000000</v>
      </c>
      <c r="N393" s="214">
        <v>218546710</v>
      </c>
    </row>
    <row r="394" spans="1:14" ht="25.5" x14ac:dyDescent="0.2">
      <c r="A394" s="211" t="s">
        <v>845</v>
      </c>
      <c r="B394" s="216" t="s">
        <v>552</v>
      </c>
      <c r="C394" s="212" t="s">
        <v>552</v>
      </c>
      <c r="D394" s="225" t="s">
        <v>552</v>
      </c>
      <c r="E394" s="212" t="s">
        <v>552</v>
      </c>
      <c r="F394" s="212" t="s">
        <v>552</v>
      </c>
      <c r="G394" s="225" t="s">
        <v>1208</v>
      </c>
      <c r="H394" s="213">
        <v>35000000</v>
      </c>
      <c r="I394" s="213">
        <v>0</v>
      </c>
      <c r="J394" s="213">
        <v>0</v>
      </c>
      <c r="K394" s="213">
        <v>0</v>
      </c>
      <c r="L394" s="213">
        <v>0</v>
      </c>
      <c r="M394" s="213">
        <v>35000000</v>
      </c>
      <c r="N394" s="214">
        <v>47345830</v>
      </c>
    </row>
    <row r="395" spans="1:14" ht="12.75" x14ac:dyDescent="0.2">
      <c r="A395" s="211" t="s">
        <v>844</v>
      </c>
      <c r="B395" s="212" t="s">
        <v>552</v>
      </c>
      <c r="C395" s="212" t="s">
        <v>552</v>
      </c>
      <c r="D395" s="228" t="s">
        <v>552</v>
      </c>
      <c r="E395" s="217" t="s">
        <v>552</v>
      </c>
      <c r="F395" s="217" t="s">
        <v>552</v>
      </c>
      <c r="G395" s="228" t="s">
        <v>1209</v>
      </c>
      <c r="H395" s="213">
        <v>35000000</v>
      </c>
      <c r="I395" s="218">
        <v>0</v>
      </c>
      <c r="J395" s="218">
        <v>0</v>
      </c>
      <c r="K395" s="218">
        <v>0</v>
      </c>
      <c r="L395" s="218">
        <v>0</v>
      </c>
      <c r="M395" s="218">
        <v>35000000</v>
      </c>
      <c r="N395" s="219">
        <v>47345830</v>
      </c>
    </row>
    <row r="396" spans="1:14" ht="25.5" x14ac:dyDescent="0.2">
      <c r="A396" s="211" t="s">
        <v>647</v>
      </c>
      <c r="B396" s="212" t="s">
        <v>552</v>
      </c>
      <c r="C396" s="212" t="s">
        <v>552</v>
      </c>
      <c r="D396" s="225" t="s">
        <v>552</v>
      </c>
      <c r="E396" s="212" t="s">
        <v>552</v>
      </c>
      <c r="F396" s="212" t="s">
        <v>552</v>
      </c>
      <c r="G396" s="225" t="s">
        <v>1210</v>
      </c>
      <c r="H396" s="213">
        <v>35000000</v>
      </c>
      <c r="I396" s="213">
        <v>0</v>
      </c>
      <c r="J396" s="213">
        <v>0</v>
      </c>
      <c r="K396" s="213">
        <v>0</v>
      </c>
      <c r="L396" s="213">
        <v>0</v>
      </c>
      <c r="M396" s="213">
        <v>35000000</v>
      </c>
      <c r="N396" s="214">
        <v>47345830</v>
      </c>
    </row>
    <row r="397" spans="1:14" ht="12.75" x14ac:dyDescent="0.2">
      <c r="A397" s="211" t="s">
        <v>647</v>
      </c>
      <c r="B397" s="212" t="s">
        <v>606</v>
      </c>
      <c r="C397" s="212">
        <v>1105</v>
      </c>
      <c r="D397" s="228" t="s">
        <v>607</v>
      </c>
      <c r="E397" s="217">
        <v>110203</v>
      </c>
      <c r="F397" s="217">
        <v>9999</v>
      </c>
      <c r="G397" s="228" t="s">
        <v>608</v>
      </c>
      <c r="H397" s="213">
        <v>35000000</v>
      </c>
      <c r="I397" s="218">
        <v>0</v>
      </c>
      <c r="J397" s="218">
        <v>0</v>
      </c>
      <c r="K397" s="218">
        <v>0</v>
      </c>
      <c r="L397" s="218">
        <v>0</v>
      </c>
      <c r="M397" s="218">
        <v>35000000</v>
      </c>
      <c r="N397" s="219">
        <v>47345830</v>
      </c>
    </row>
    <row r="398" spans="1:14" ht="25.5" x14ac:dyDescent="0.2">
      <c r="A398" s="211" t="s">
        <v>843</v>
      </c>
      <c r="B398" s="212" t="s">
        <v>552</v>
      </c>
      <c r="C398" s="212" t="s">
        <v>552</v>
      </c>
      <c r="D398" s="225" t="s">
        <v>552</v>
      </c>
      <c r="E398" s="212" t="s">
        <v>552</v>
      </c>
      <c r="F398" s="212" t="s">
        <v>552</v>
      </c>
      <c r="G398" s="225" t="s">
        <v>1211</v>
      </c>
      <c r="H398" s="213">
        <v>102000000</v>
      </c>
      <c r="I398" s="213">
        <v>0</v>
      </c>
      <c r="J398" s="213">
        <v>0</v>
      </c>
      <c r="K398" s="213">
        <v>0</v>
      </c>
      <c r="L398" s="213">
        <v>0</v>
      </c>
      <c r="M398" s="213">
        <v>102000000</v>
      </c>
      <c r="N398" s="214">
        <v>171200880</v>
      </c>
    </row>
    <row r="399" spans="1:14" ht="25.5" x14ac:dyDescent="0.2">
      <c r="A399" s="211" t="s">
        <v>842</v>
      </c>
      <c r="B399" s="212" t="s">
        <v>552</v>
      </c>
      <c r="C399" s="212" t="s">
        <v>552</v>
      </c>
      <c r="D399" s="225" t="s">
        <v>552</v>
      </c>
      <c r="E399" s="212" t="s">
        <v>552</v>
      </c>
      <c r="F399" s="212" t="s">
        <v>552</v>
      </c>
      <c r="G399" s="225" t="s">
        <v>1212</v>
      </c>
      <c r="H399" s="213">
        <v>102000000</v>
      </c>
      <c r="I399" s="213">
        <v>0</v>
      </c>
      <c r="J399" s="213">
        <v>0</v>
      </c>
      <c r="K399" s="213">
        <v>0</v>
      </c>
      <c r="L399" s="213">
        <v>0</v>
      </c>
      <c r="M399" s="213">
        <v>102000000</v>
      </c>
      <c r="N399" s="214">
        <v>171200880</v>
      </c>
    </row>
    <row r="400" spans="1:14" ht="25.5" x14ac:dyDescent="0.2">
      <c r="A400" s="211" t="s">
        <v>350</v>
      </c>
      <c r="B400" s="212" t="s">
        <v>552</v>
      </c>
      <c r="C400" s="212" t="s">
        <v>552</v>
      </c>
      <c r="D400" s="225" t="s">
        <v>552</v>
      </c>
      <c r="E400" s="212" t="s">
        <v>552</v>
      </c>
      <c r="F400" s="212" t="s">
        <v>552</v>
      </c>
      <c r="G400" s="225" t="s">
        <v>1213</v>
      </c>
      <c r="H400" s="213">
        <v>102000000</v>
      </c>
      <c r="I400" s="213">
        <v>0</v>
      </c>
      <c r="J400" s="213">
        <v>0</v>
      </c>
      <c r="K400" s="213">
        <v>0</v>
      </c>
      <c r="L400" s="213">
        <v>0</v>
      </c>
      <c r="M400" s="213">
        <v>102000000</v>
      </c>
      <c r="N400" s="214">
        <v>171200880</v>
      </c>
    </row>
    <row r="401" spans="1:14" ht="12.75" x14ac:dyDescent="0.2">
      <c r="A401" s="211" t="s">
        <v>350</v>
      </c>
      <c r="B401" s="212" t="s">
        <v>245</v>
      </c>
      <c r="C401" s="212">
        <v>1105</v>
      </c>
      <c r="D401" s="225" t="s">
        <v>106</v>
      </c>
      <c r="E401" s="212">
        <v>11020401</v>
      </c>
      <c r="F401" s="212">
        <v>9999</v>
      </c>
      <c r="G401" s="225" t="s">
        <v>128</v>
      </c>
      <c r="H401" s="213">
        <v>102000000</v>
      </c>
      <c r="I401" s="213">
        <v>0</v>
      </c>
      <c r="J401" s="213">
        <v>0</v>
      </c>
      <c r="K401" s="213">
        <v>0</v>
      </c>
      <c r="L401" s="213">
        <v>0</v>
      </c>
      <c r="M401" s="213">
        <v>102000000</v>
      </c>
      <c r="N401" s="214">
        <v>171200880</v>
      </c>
    </row>
    <row r="402" spans="1:14" ht="25.5" x14ac:dyDescent="0.2">
      <c r="A402" s="211" t="s">
        <v>841</v>
      </c>
      <c r="B402" s="212" t="s">
        <v>552</v>
      </c>
      <c r="C402" s="212" t="s">
        <v>552</v>
      </c>
      <c r="D402" s="225" t="s">
        <v>552</v>
      </c>
      <c r="E402" s="212" t="s">
        <v>552</v>
      </c>
      <c r="F402" s="212" t="s">
        <v>552</v>
      </c>
      <c r="G402" s="225" t="s">
        <v>1214</v>
      </c>
      <c r="H402" s="213">
        <v>271000000</v>
      </c>
      <c r="I402" s="213">
        <v>0</v>
      </c>
      <c r="J402" s="213">
        <v>0</v>
      </c>
      <c r="K402" s="213">
        <v>0</v>
      </c>
      <c r="L402" s="213">
        <v>0</v>
      </c>
      <c r="M402" s="213">
        <v>271000000</v>
      </c>
      <c r="N402" s="214">
        <v>417401509</v>
      </c>
    </row>
    <row r="403" spans="1:14" ht="25.5" x14ac:dyDescent="0.2">
      <c r="A403" s="211" t="s">
        <v>840</v>
      </c>
      <c r="B403" s="212" t="s">
        <v>552</v>
      </c>
      <c r="C403" s="212" t="s">
        <v>552</v>
      </c>
      <c r="D403" s="225" t="s">
        <v>552</v>
      </c>
      <c r="E403" s="212" t="s">
        <v>552</v>
      </c>
      <c r="F403" s="212" t="s">
        <v>552</v>
      </c>
      <c r="G403" s="225" t="s">
        <v>1215</v>
      </c>
      <c r="H403" s="213">
        <v>271000000</v>
      </c>
      <c r="I403" s="213">
        <v>0</v>
      </c>
      <c r="J403" s="213">
        <v>0</v>
      </c>
      <c r="K403" s="213">
        <v>0</v>
      </c>
      <c r="L403" s="213">
        <v>0</v>
      </c>
      <c r="M403" s="213">
        <v>271000000</v>
      </c>
      <c r="N403" s="214">
        <v>417401509</v>
      </c>
    </row>
    <row r="404" spans="1:14" ht="12.75" x14ac:dyDescent="0.2">
      <c r="A404" s="211" t="s">
        <v>839</v>
      </c>
      <c r="B404" s="212" t="s">
        <v>552</v>
      </c>
      <c r="C404" s="212" t="s">
        <v>552</v>
      </c>
      <c r="D404" s="225" t="s">
        <v>552</v>
      </c>
      <c r="E404" s="212" t="s">
        <v>552</v>
      </c>
      <c r="F404" s="212" t="s">
        <v>552</v>
      </c>
      <c r="G404" s="225" t="s">
        <v>1216</v>
      </c>
      <c r="H404" s="213">
        <v>269440000</v>
      </c>
      <c r="I404" s="213">
        <v>0</v>
      </c>
      <c r="J404" s="213">
        <v>0</v>
      </c>
      <c r="K404" s="213">
        <v>0</v>
      </c>
      <c r="L404" s="213">
        <v>0</v>
      </c>
      <c r="M404" s="213">
        <v>269440000</v>
      </c>
      <c r="N404" s="214">
        <v>414783143</v>
      </c>
    </row>
    <row r="405" spans="1:14" ht="25.5" x14ac:dyDescent="0.2">
      <c r="A405" s="211" t="s">
        <v>838</v>
      </c>
      <c r="B405" s="212" t="s">
        <v>552</v>
      </c>
      <c r="C405" s="212" t="s">
        <v>552</v>
      </c>
      <c r="D405" s="225" t="s">
        <v>552</v>
      </c>
      <c r="E405" s="212" t="s">
        <v>552</v>
      </c>
      <c r="F405" s="212" t="s">
        <v>552</v>
      </c>
      <c r="G405" s="225" t="s">
        <v>1217</v>
      </c>
      <c r="H405" s="213">
        <v>269440000</v>
      </c>
      <c r="I405" s="213">
        <v>0</v>
      </c>
      <c r="J405" s="213">
        <v>0</v>
      </c>
      <c r="K405" s="213">
        <v>0</v>
      </c>
      <c r="L405" s="213">
        <v>0</v>
      </c>
      <c r="M405" s="213">
        <v>269440000</v>
      </c>
      <c r="N405" s="214">
        <v>414783143</v>
      </c>
    </row>
    <row r="406" spans="1:14" ht="25.5" x14ac:dyDescent="0.2">
      <c r="A406" s="211" t="s">
        <v>351</v>
      </c>
      <c r="B406" s="216" t="s">
        <v>552</v>
      </c>
      <c r="C406" s="212" t="s">
        <v>552</v>
      </c>
      <c r="D406" s="225" t="s">
        <v>552</v>
      </c>
      <c r="E406" s="212" t="s">
        <v>552</v>
      </c>
      <c r="F406" s="212" t="s">
        <v>552</v>
      </c>
      <c r="G406" s="225" t="s">
        <v>1218</v>
      </c>
      <c r="H406" s="213">
        <v>269440000</v>
      </c>
      <c r="I406" s="213">
        <v>0</v>
      </c>
      <c r="J406" s="213">
        <v>0</v>
      </c>
      <c r="K406" s="213">
        <v>0</v>
      </c>
      <c r="L406" s="213">
        <v>0</v>
      </c>
      <c r="M406" s="213">
        <v>269440000</v>
      </c>
      <c r="N406" s="214">
        <v>414783143</v>
      </c>
    </row>
    <row r="407" spans="1:14" ht="12.75" x14ac:dyDescent="0.2">
      <c r="A407" s="211" t="s">
        <v>351</v>
      </c>
      <c r="B407" s="216" t="s">
        <v>162</v>
      </c>
      <c r="C407" s="212">
        <v>1105</v>
      </c>
      <c r="D407" s="225" t="s">
        <v>592</v>
      </c>
      <c r="E407" s="212">
        <v>110203</v>
      </c>
      <c r="F407" s="212">
        <v>9999</v>
      </c>
      <c r="G407" s="225" t="s">
        <v>593</v>
      </c>
      <c r="H407" s="213">
        <v>102465000</v>
      </c>
      <c r="I407" s="213">
        <v>0</v>
      </c>
      <c r="J407" s="213">
        <v>0</v>
      </c>
      <c r="K407" s="213">
        <v>0</v>
      </c>
      <c r="L407" s="213">
        <v>0</v>
      </c>
      <c r="M407" s="213">
        <v>102465000</v>
      </c>
      <c r="N407" s="214">
        <v>138608296</v>
      </c>
    </row>
    <row r="408" spans="1:14" ht="12.75" x14ac:dyDescent="0.2">
      <c r="A408" s="211" t="s">
        <v>351</v>
      </c>
      <c r="B408" s="212" t="s">
        <v>162</v>
      </c>
      <c r="C408" s="212">
        <v>1105</v>
      </c>
      <c r="D408" s="228" t="s">
        <v>34</v>
      </c>
      <c r="E408" s="217">
        <v>11020401</v>
      </c>
      <c r="F408" s="217">
        <v>9999</v>
      </c>
      <c r="G408" s="228" t="s">
        <v>399</v>
      </c>
      <c r="H408" s="213">
        <v>138996000</v>
      </c>
      <c r="I408" s="218">
        <v>0</v>
      </c>
      <c r="J408" s="218">
        <v>0</v>
      </c>
      <c r="K408" s="218">
        <v>0</v>
      </c>
      <c r="L408" s="218">
        <v>0</v>
      </c>
      <c r="M408" s="218">
        <v>138996000</v>
      </c>
      <c r="N408" s="219">
        <v>233296447</v>
      </c>
    </row>
    <row r="409" spans="1:14" ht="12.75" x14ac:dyDescent="0.2">
      <c r="A409" s="215" t="s">
        <v>351</v>
      </c>
      <c r="B409" s="216" t="s">
        <v>238</v>
      </c>
      <c r="C409" s="216">
        <v>1105</v>
      </c>
      <c r="D409" s="226" t="s">
        <v>597</v>
      </c>
      <c r="E409" s="216">
        <v>110203</v>
      </c>
      <c r="F409" s="216">
        <v>9999</v>
      </c>
      <c r="G409" s="226" t="s">
        <v>598</v>
      </c>
      <c r="H409" s="213">
        <v>11385000</v>
      </c>
      <c r="I409" s="213">
        <v>0</v>
      </c>
      <c r="J409" s="213">
        <v>0</v>
      </c>
      <c r="K409" s="213">
        <v>0</v>
      </c>
      <c r="L409" s="213">
        <v>0</v>
      </c>
      <c r="M409" s="213">
        <v>11385000</v>
      </c>
      <c r="N409" s="214">
        <v>15400924</v>
      </c>
    </row>
    <row r="410" spans="1:14" ht="12.75" x14ac:dyDescent="0.2">
      <c r="A410" s="215" t="s">
        <v>351</v>
      </c>
      <c r="B410" s="216" t="s">
        <v>238</v>
      </c>
      <c r="C410" s="216">
        <v>1105</v>
      </c>
      <c r="D410" s="226" t="s">
        <v>599</v>
      </c>
      <c r="E410" s="216">
        <v>11020401</v>
      </c>
      <c r="F410" s="216">
        <v>9999</v>
      </c>
      <c r="G410" s="226" t="s">
        <v>600</v>
      </c>
      <c r="H410" s="213">
        <v>15444000</v>
      </c>
      <c r="I410" s="213">
        <v>0</v>
      </c>
      <c r="J410" s="213">
        <v>0</v>
      </c>
      <c r="K410" s="213">
        <v>0</v>
      </c>
      <c r="L410" s="213">
        <v>0</v>
      </c>
      <c r="M410" s="213">
        <v>15444000</v>
      </c>
      <c r="N410" s="214">
        <v>25921827</v>
      </c>
    </row>
    <row r="411" spans="1:14" ht="12.75" x14ac:dyDescent="0.2">
      <c r="A411" s="211" t="s">
        <v>351</v>
      </c>
      <c r="B411" s="216" t="s">
        <v>239</v>
      </c>
      <c r="C411" s="212">
        <v>1105</v>
      </c>
      <c r="D411" s="225" t="s">
        <v>601</v>
      </c>
      <c r="E411" s="212">
        <v>110203</v>
      </c>
      <c r="F411" s="212">
        <v>9999</v>
      </c>
      <c r="G411" s="225" t="s">
        <v>602</v>
      </c>
      <c r="H411" s="213">
        <v>1150000</v>
      </c>
      <c r="I411" s="213">
        <v>0</v>
      </c>
      <c r="J411" s="213">
        <v>0</v>
      </c>
      <c r="K411" s="213">
        <v>0</v>
      </c>
      <c r="L411" s="213">
        <v>0</v>
      </c>
      <c r="M411" s="213">
        <v>1150000</v>
      </c>
      <c r="N411" s="214">
        <v>1555649</v>
      </c>
    </row>
    <row r="412" spans="1:14" ht="12.75" x14ac:dyDescent="0.2">
      <c r="A412" s="211" t="s">
        <v>837</v>
      </c>
      <c r="B412" s="212" t="s">
        <v>552</v>
      </c>
      <c r="C412" s="212" t="s">
        <v>552</v>
      </c>
      <c r="D412" s="225" t="s">
        <v>552</v>
      </c>
      <c r="E412" s="212" t="s">
        <v>552</v>
      </c>
      <c r="F412" s="212" t="s">
        <v>552</v>
      </c>
      <c r="G412" s="225" t="s">
        <v>1219</v>
      </c>
      <c r="H412" s="213">
        <v>1560000</v>
      </c>
      <c r="I412" s="213">
        <v>0</v>
      </c>
      <c r="J412" s="213">
        <v>0</v>
      </c>
      <c r="K412" s="213">
        <v>0</v>
      </c>
      <c r="L412" s="213">
        <v>0</v>
      </c>
      <c r="M412" s="213">
        <v>1560000</v>
      </c>
      <c r="N412" s="214">
        <v>2618366</v>
      </c>
    </row>
    <row r="413" spans="1:14" ht="25.5" x14ac:dyDescent="0.2">
      <c r="A413" s="215" t="s">
        <v>836</v>
      </c>
      <c r="B413" s="216" t="s">
        <v>552</v>
      </c>
      <c r="C413" s="216" t="s">
        <v>552</v>
      </c>
      <c r="D413" s="226" t="s">
        <v>552</v>
      </c>
      <c r="E413" s="216" t="s">
        <v>552</v>
      </c>
      <c r="F413" s="216" t="s">
        <v>552</v>
      </c>
      <c r="G413" s="226" t="s">
        <v>1220</v>
      </c>
      <c r="H413" s="213">
        <v>1560000</v>
      </c>
      <c r="I413" s="213">
        <v>0</v>
      </c>
      <c r="J413" s="213">
        <v>0</v>
      </c>
      <c r="K413" s="213">
        <v>0</v>
      </c>
      <c r="L413" s="213">
        <v>0</v>
      </c>
      <c r="M413" s="213">
        <v>1560000</v>
      </c>
      <c r="N413" s="214">
        <v>2618366</v>
      </c>
    </row>
    <row r="414" spans="1:14" ht="25.5" x14ac:dyDescent="0.2">
      <c r="A414" s="211" t="s">
        <v>835</v>
      </c>
      <c r="B414" s="212" t="s">
        <v>552</v>
      </c>
      <c r="C414" s="212" t="s">
        <v>552</v>
      </c>
      <c r="D414" s="225" t="s">
        <v>552</v>
      </c>
      <c r="E414" s="212" t="s">
        <v>552</v>
      </c>
      <c r="F414" s="212" t="s">
        <v>552</v>
      </c>
      <c r="G414" s="225" t="s">
        <v>1221</v>
      </c>
      <c r="H414" s="213">
        <v>1560000</v>
      </c>
      <c r="I414" s="213">
        <v>0</v>
      </c>
      <c r="J414" s="213">
        <v>0</v>
      </c>
      <c r="K414" s="213">
        <v>0</v>
      </c>
      <c r="L414" s="213">
        <v>0</v>
      </c>
      <c r="M414" s="213">
        <v>1560000</v>
      </c>
      <c r="N414" s="214">
        <v>2618366</v>
      </c>
    </row>
    <row r="415" spans="1:14" ht="12.75" x14ac:dyDescent="0.2">
      <c r="A415" s="215" t="s">
        <v>835</v>
      </c>
      <c r="B415" s="216" t="s">
        <v>239</v>
      </c>
      <c r="C415" s="216">
        <v>1105</v>
      </c>
      <c r="D415" s="226" t="s">
        <v>603</v>
      </c>
      <c r="E415" s="216">
        <v>11020401</v>
      </c>
      <c r="F415" s="216">
        <v>9999</v>
      </c>
      <c r="G415" s="226" t="s">
        <v>604</v>
      </c>
      <c r="H415" s="213">
        <v>1560000</v>
      </c>
      <c r="I415" s="213">
        <v>0</v>
      </c>
      <c r="J415" s="213">
        <v>0</v>
      </c>
      <c r="K415" s="213">
        <v>0</v>
      </c>
      <c r="L415" s="213">
        <v>0</v>
      </c>
      <c r="M415" s="213">
        <v>1560000</v>
      </c>
      <c r="N415" s="214">
        <v>2618366</v>
      </c>
    </row>
    <row r="416" spans="1:14" ht="25.5" x14ac:dyDescent="0.2">
      <c r="A416" s="211" t="s">
        <v>834</v>
      </c>
      <c r="B416" s="212" t="s">
        <v>552</v>
      </c>
      <c r="C416" s="212" t="s">
        <v>552</v>
      </c>
      <c r="D416" s="225" t="s">
        <v>552</v>
      </c>
      <c r="E416" s="212" t="s">
        <v>552</v>
      </c>
      <c r="F416" s="212" t="s">
        <v>552</v>
      </c>
      <c r="G416" s="225" t="s">
        <v>1222</v>
      </c>
      <c r="H416" s="213">
        <v>50784375</v>
      </c>
      <c r="I416" s="213">
        <v>0</v>
      </c>
      <c r="J416" s="213">
        <v>0</v>
      </c>
      <c r="K416" s="213">
        <v>0</v>
      </c>
      <c r="L416" s="213">
        <v>0</v>
      </c>
      <c r="M416" s="213">
        <v>50784375</v>
      </c>
      <c r="N416" s="214">
        <v>77283136</v>
      </c>
    </row>
    <row r="417" spans="1:14" ht="25.5" x14ac:dyDescent="0.2">
      <c r="A417" s="211" t="s">
        <v>833</v>
      </c>
      <c r="B417" s="212" t="s">
        <v>552</v>
      </c>
      <c r="C417" s="212" t="s">
        <v>552</v>
      </c>
      <c r="D417" s="225" t="s">
        <v>552</v>
      </c>
      <c r="E417" s="212" t="s">
        <v>552</v>
      </c>
      <c r="F417" s="212" t="s">
        <v>552</v>
      </c>
      <c r="G417" s="225" t="s">
        <v>1223</v>
      </c>
      <c r="H417" s="213">
        <v>10784375</v>
      </c>
      <c r="I417" s="213">
        <v>0</v>
      </c>
      <c r="J417" s="213">
        <v>0</v>
      </c>
      <c r="K417" s="213">
        <v>0</v>
      </c>
      <c r="L417" s="213">
        <v>0</v>
      </c>
      <c r="M417" s="213">
        <v>10784375</v>
      </c>
      <c r="N417" s="214">
        <v>10145536</v>
      </c>
    </row>
    <row r="418" spans="1:14" ht="12.75" x14ac:dyDescent="0.2">
      <c r="A418" s="215" t="s">
        <v>832</v>
      </c>
      <c r="B418" s="216" t="s">
        <v>552</v>
      </c>
      <c r="C418" s="216" t="s">
        <v>552</v>
      </c>
      <c r="D418" s="226" t="s">
        <v>552</v>
      </c>
      <c r="E418" s="216" t="s">
        <v>552</v>
      </c>
      <c r="F418" s="216" t="s">
        <v>552</v>
      </c>
      <c r="G418" s="226" t="s">
        <v>1224</v>
      </c>
      <c r="H418" s="213">
        <v>10784375</v>
      </c>
      <c r="I418" s="213">
        <v>0</v>
      </c>
      <c r="J418" s="213">
        <v>0</v>
      </c>
      <c r="K418" s="213">
        <v>0</v>
      </c>
      <c r="L418" s="213">
        <v>0</v>
      </c>
      <c r="M418" s="213">
        <v>10784375</v>
      </c>
      <c r="N418" s="214">
        <v>10145536</v>
      </c>
    </row>
    <row r="419" spans="1:14" ht="25.5" x14ac:dyDescent="0.2">
      <c r="A419" s="211" t="s">
        <v>648</v>
      </c>
      <c r="B419" s="212" t="s">
        <v>552</v>
      </c>
      <c r="C419" s="212" t="s">
        <v>552</v>
      </c>
      <c r="D419" s="225" t="s">
        <v>552</v>
      </c>
      <c r="E419" s="212" t="s">
        <v>552</v>
      </c>
      <c r="F419" s="212" t="s">
        <v>552</v>
      </c>
      <c r="G419" s="225" t="s">
        <v>1225</v>
      </c>
      <c r="H419" s="213">
        <v>10784375</v>
      </c>
      <c r="I419" s="213">
        <v>0</v>
      </c>
      <c r="J419" s="213">
        <v>0</v>
      </c>
      <c r="K419" s="213">
        <v>0</v>
      </c>
      <c r="L419" s="213">
        <v>0</v>
      </c>
      <c r="M419" s="213">
        <v>10784375</v>
      </c>
      <c r="N419" s="214">
        <v>10145536</v>
      </c>
    </row>
    <row r="420" spans="1:14" ht="12.75" x14ac:dyDescent="0.2">
      <c r="A420" s="215" t="s">
        <v>648</v>
      </c>
      <c r="B420" s="216" t="s">
        <v>609</v>
      </c>
      <c r="C420" s="216">
        <v>1105</v>
      </c>
      <c r="D420" s="226" t="s">
        <v>610</v>
      </c>
      <c r="E420" s="216">
        <v>110203</v>
      </c>
      <c r="F420" s="216">
        <v>9999</v>
      </c>
      <c r="G420" s="226" t="s">
        <v>611</v>
      </c>
      <c r="H420" s="213">
        <v>10784375</v>
      </c>
      <c r="I420" s="213">
        <v>0</v>
      </c>
      <c r="J420" s="213">
        <v>0</v>
      </c>
      <c r="K420" s="213">
        <v>0</v>
      </c>
      <c r="L420" s="213">
        <v>0</v>
      </c>
      <c r="M420" s="213">
        <v>10784375</v>
      </c>
      <c r="N420" s="214">
        <v>10145536</v>
      </c>
    </row>
    <row r="421" spans="1:14" ht="25.5" x14ac:dyDescent="0.2">
      <c r="A421" s="211" t="s">
        <v>831</v>
      </c>
      <c r="B421" s="212" t="s">
        <v>552</v>
      </c>
      <c r="C421" s="212" t="s">
        <v>552</v>
      </c>
      <c r="D421" s="225" t="s">
        <v>552</v>
      </c>
      <c r="E421" s="212" t="s">
        <v>552</v>
      </c>
      <c r="F421" s="212" t="s">
        <v>552</v>
      </c>
      <c r="G421" s="225" t="s">
        <v>1226</v>
      </c>
      <c r="H421" s="213">
        <v>40000000</v>
      </c>
      <c r="I421" s="213">
        <v>0</v>
      </c>
      <c r="J421" s="213">
        <v>0</v>
      </c>
      <c r="K421" s="213">
        <v>0</v>
      </c>
      <c r="L421" s="213">
        <v>0</v>
      </c>
      <c r="M421" s="213">
        <v>40000000</v>
      </c>
      <c r="N421" s="214">
        <v>67137600</v>
      </c>
    </row>
    <row r="422" spans="1:14" ht="25.5" x14ac:dyDescent="0.2">
      <c r="A422" s="215" t="s">
        <v>830</v>
      </c>
      <c r="B422" s="216" t="s">
        <v>552</v>
      </c>
      <c r="C422" s="216" t="s">
        <v>552</v>
      </c>
      <c r="D422" s="226" t="s">
        <v>552</v>
      </c>
      <c r="E422" s="216" t="s">
        <v>552</v>
      </c>
      <c r="F422" s="216" t="s">
        <v>552</v>
      </c>
      <c r="G422" s="226" t="s">
        <v>1227</v>
      </c>
      <c r="H422" s="213">
        <v>40000000</v>
      </c>
      <c r="I422" s="213">
        <v>0</v>
      </c>
      <c r="J422" s="213">
        <v>0</v>
      </c>
      <c r="K422" s="213">
        <v>0</v>
      </c>
      <c r="L422" s="213">
        <v>0</v>
      </c>
      <c r="M422" s="213">
        <v>40000000</v>
      </c>
      <c r="N422" s="214">
        <v>67137600</v>
      </c>
    </row>
    <row r="423" spans="1:14" ht="25.5" x14ac:dyDescent="0.2">
      <c r="A423" s="211" t="s">
        <v>646</v>
      </c>
      <c r="B423" s="212" t="s">
        <v>552</v>
      </c>
      <c r="C423" s="212" t="s">
        <v>552</v>
      </c>
      <c r="D423" s="228" t="s">
        <v>552</v>
      </c>
      <c r="E423" s="217" t="s">
        <v>552</v>
      </c>
      <c r="F423" s="217" t="s">
        <v>552</v>
      </c>
      <c r="G423" s="228" t="s">
        <v>1228</v>
      </c>
      <c r="H423" s="213">
        <v>40000000</v>
      </c>
      <c r="I423" s="218">
        <v>0</v>
      </c>
      <c r="J423" s="218">
        <v>0</v>
      </c>
      <c r="K423" s="218">
        <v>0</v>
      </c>
      <c r="L423" s="218">
        <v>0</v>
      </c>
      <c r="M423" s="218">
        <v>40000000</v>
      </c>
      <c r="N423" s="219">
        <v>67137600</v>
      </c>
    </row>
    <row r="424" spans="1:14" ht="12.75" x14ac:dyDescent="0.2">
      <c r="A424" s="211" t="s">
        <v>646</v>
      </c>
      <c r="B424" s="212" t="s">
        <v>243</v>
      </c>
      <c r="C424" s="212">
        <v>1105</v>
      </c>
      <c r="D424" s="228" t="s">
        <v>105</v>
      </c>
      <c r="E424" s="217">
        <v>11020401</v>
      </c>
      <c r="F424" s="217">
        <v>9999</v>
      </c>
      <c r="G424" s="228" t="s">
        <v>446</v>
      </c>
      <c r="H424" s="213">
        <v>40000000</v>
      </c>
      <c r="I424" s="218">
        <v>0</v>
      </c>
      <c r="J424" s="218">
        <v>0</v>
      </c>
      <c r="K424" s="218">
        <v>0</v>
      </c>
      <c r="L424" s="218">
        <v>0</v>
      </c>
      <c r="M424" s="218">
        <v>40000000</v>
      </c>
      <c r="N424" s="219">
        <v>67137600</v>
      </c>
    </row>
    <row r="425" spans="1:14" ht="12.75" x14ac:dyDescent="0.2">
      <c r="A425" s="211" t="s">
        <v>829</v>
      </c>
      <c r="B425" s="212" t="s">
        <v>552</v>
      </c>
      <c r="C425" s="212" t="s">
        <v>552</v>
      </c>
      <c r="D425" s="225" t="s">
        <v>552</v>
      </c>
      <c r="E425" s="212" t="s">
        <v>552</v>
      </c>
      <c r="F425" s="212" t="s">
        <v>552</v>
      </c>
      <c r="G425" s="225" t="s">
        <v>1229</v>
      </c>
      <c r="H425" s="213">
        <v>345211575</v>
      </c>
      <c r="I425" s="213">
        <v>0</v>
      </c>
      <c r="J425" s="213">
        <v>0</v>
      </c>
      <c r="K425" s="213">
        <v>0</v>
      </c>
      <c r="L425" s="213">
        <v>0</v>
      </c>
      <c r="M425" s="213">
        <v>345211575</v>
      </c>
      <c r="N425" s="214">
        <v>108507100</v>
      </c>
    </row>
    <row r="426" spans="1:14" ht="25.5" x14ac:dyDescent="0.2">
      <c r="A426" s="211" t="s">
        <v>352</v>
      </c>
      <c r="B426" s="212" t="s">
        <v>552</v>
      </c>
      <c r="C426" s="212" t="s">
        <v>552</v>
      </c>
      <c r="D426" s="225" t="s">
        <v>552</v>
      </c>
      <c r="E426" s="212" t="s">
        <v>552</v>
      </c>
      <c r="F426" s="212" t="s">
        <v>552</v>
      </c>
      <c r="G426" s="225" t="s">
        <v>1230</v>
      </c>
      <c r="H426" s="213">
        <v>345211575</v>
      </c>
      <c r="I426" s="213">
        <v>0</v>
      </c>
      <c r="J426" s="213">
        <v>0</v>
      </c>
      <c r="K426" s="213">
        <v>0</v>
      </c>
      <c r="L426" s="213">
        <v>0</v>
      </c>
      <c r="M426" s="213">
        <v>345211575</v>
      </c>
      <c r="N426" s="214">
        <v>108507100</v>
      </c>
    </row>
    <row r="427" spans="1:14" ht="12.75" x14ac:dyDescent="0.2">
      <c r="A427" s="211" t="s">
        <v>352</v>
      </c>
      <c r="B427" s="212" t="s">
        <v>225</v>
      </c>
      <c r="C427" s="212">
        <v>1105</v>
      </c>
      <c r="D427" s="225" t="s">
        <v>89</v>
      </c>
      <c r="E427" s="212">
        <v>11010206</v>
      </c>
      <c r="F427" s="212">
        <v>9999</v>
      </c>
      <c r="G427" s="225" t="s">
        <v>130</v>
      </c>
      <c r="H427" s="213">
        <v>345211575</v>
      </c>
      <c r="I427" s="213">
        <v>0</v>
      </c>
      <c r="J427" s="213">
        <v>0</v>
      </c>
      <c r="K427" s="213">
        <v>0</v>
      </c>
      <c r="L427" s="213">
        <v>0</v>
      </c>
      <c r="M427" s="213">
        <v>345211575</v>
      </c>
      <c r="N427" s="214">
        <v>108507100</v>
      </c>
    </row>
    <row r="428" spans="1:14" ht="12.75" x14ac:dyDescent="0.2">
      <c r="A428" s="211" t="s">
        <v>828</v>
      </c>
      <c r="B428" s="212" t="s">
        <v>552</v>
      </c>
      <c r="C428" s="212" t="s">
        <v>552</v>
      </c>
      <c r="D428" s="225" t="s">
        <v>552</v>
      </c>
      <c r="E428" s="212" t="s">
        <v>552</v>
      </c>
      <c r="F428" s="212" t="s">
        <v>552</v>
      </c>
      <c r="G428" s="225" t="s">
        <v>827</v>
      </c>
      <c r="H428" s="213">
        <v>177054238116</v>
      </c>
      <c r="I428" s="213">
        <v>0</v>
      </c>
      <c r="J428" s="213">
        <v>0</v>
      </c>
      <c r="K428" s="213">
        <v>58889508530.440002</v>
      </c>
      <c r="L428" s="213">
        <v>1106791750</v>
      </c>
      <c r="M428" s="213">
        <v>234836954896.44</v>
      </c>
      <c r="N428" s="214">
        <v>154310318950</v>
      </c>
    </row>
    <row r="429" spans="1:14" ht="12.75" x14ac:dyDescent="0.2">
      <c r="A429" s="215" t="s">
        <v>826</v>
      </c>
      <c r="B429" s="216" t="s">
        <v>552</v>
      </c>
      <c r="C429" s="216" t="s">
        <v>552</v>
      </c>
      <c r="D429" s="226" t="s">
        <v>552</v>
      </c>
      <c r="E429" s="216" t="s">
        <v>552</v>
      </c>
      <c r="F429" s="216" t="s">
        <v>552</v>
      </c>
      <c r="G429" s="226" t="s">
        <v>1231</v>
      </c>
      <c r="H429" s="213">
        <v>17840815114</v>
      </c>
      <c r="I429" s="213">
        <v>0</v>
      </c>
      <c r="J429" s="213">
        <v>0</v>
      </c>
      <c r="K429" s="213">
        <v>6818239130</v>
      </c>
      <c r="L429" s="213">
        <v>50000000</v>
      </c>
      <c r="M429" s="213">
        <v>24609054244</v>
      </c>
      <c r="N429" s="214">
        <v>15839632171</v>
      </c>
    </row>
    <row r="430" spans="1:14" ht="12.75" x14ac:dyDescent="0.2">
      <c r="A430" s="211" t="s">
        <v>825</v>
      </c>
      <c r="B430" s="212" t="s">
        <v>552</v>
      </c>
      <c r="C430" s="212" t="s">
        <v>552</v>
      </c>
      <c r="D430" s="225" t="s">
        <v>552</v>
      </c>
      <c r="E430" s="212" t="s">
        <v>552</v>
      </c>
      <c r="F430" s="212" t="s">
        <v>552</v>
      </c>
      <c r="G430" s="225" t="s">
        <v>1232</v>
      </c>
      <c r="H430" s="213">
        <v>17840815114</v>
      </c>
      <c r="I430" s="213">
        <v>0</v>
      </c>
      <c r="J430" s="213">
        <v>0</v>
      </c>
      <c r="K430" s="213">
        <v>3961643485</v>
      </c>
      <c r="L430" s="213">
        <v>0</v>
      </c>
      <c r="M430" s="213">
        <v>21802458599</v>
      </c>
      <c r="N430" s="214">
        <v>14589893071</v>
      </c>
    </row>
    <row r="431" spans="1:14" ht="12.75" x14ac:dyDescent="0.2">
      <c r="A431" s="211" t="s">
        <v>772</v>
      </c>
      <c r="B431" s="212" t="s">
        <v>552</v>
      </c>
      <c r="C431" s="212" t="s">
        <v>552</v>
      </c>
      <c r="D431" s="225" t="s">
        <v>552</v>
      </c>
      <c r="E431" s="212" t="s">
        <v>552</v>
      </c>
      <c r="F431" s="212" t="s">
        <v>552</v>
      </c>
      <c r="G431" s="225" t="s">
        <v>1233</v>
      </c>
      <c r="H431" s="213">
        <v>17660815114</v>
      </c>
      <c r="I431" s="213">
        <v>0</v>
      </c>
      <c r="J431" s="213">
        <v>0</v>
      </c>
      <c r="K431" s="213">
        <v>0</v>
      </c>
      <c r="L431" s="213">
        <v>0</v>
      </c>
      <c r="M431" s="213">
        <v>17660815114</v>
      </c>
      <c r="N431" s="214">
        <v>14436917400</v>
      </c>
    </row>
    <row r="432" spans="1:14" ht="38.25" x14ac:dyDescent="0.2">
      <c r="A432" s="215" t="s">
        <v>772</v>
      </c>
      <c r="B432" s="216" t="s">
        <v>219</v>
      </c>
      <c r="C432" s="216">
        <v>1105</v>
      </c>
      <c r="D432" s="226" t="s">
        <v>56</v>
      </c>
      <c r="E432" s="216">
        <v>11020201</v>
      </c>
      <c r="F432" s="216">
        <v>9999</v>
      </c>
      <c r="G432" s="226" t="s">
        <v>131</v>
      </c>
      <c r="H432" s="213">
        <v>17660815114</v>
      </c>
      <c r="I432" s="213">
        <v>0</v>
      </c>
      <c r="J432" s="213">
        <v>0</v>
      </c>
      <c r="K432" s="213">
        <v>0</v>
      </c>
      <c r="L432" s="213">
        <v>0</v>
      </c>
      <c r="M432" s="213">
        <v>17660815114</v>
      </c>
      <c r="N432" s="214">
        <v>14368170109</v>
      </c>
    </row>
    <row r="433" spans="1:14" ht="12.75" x14ac:dyDescent="0.2">
      <c r="A433" s="215" t="s">
        <v>772</v>
      </c>
      <c r="B433" s="216" t="s">
        <v>618</v>
      </c>
      <c r="C433" s="216">
        <v>1105</v>
      </c>
      <c r="D433" s="226" t="s">
        <v>110</v>
      </c>
      <c r="E433" s="216">
        <v>12020301</v>
      </c>
      <c r="F433" s="216">
        <v>9999</v>
      </c>
      <c r="G433" s="226" t="s">
        <v>449</v>
      </c>
      <c r="H433" s="213">
        <v>0</v>
      </c>
      <c r="I433" s="213">
        <v>0</v>
      </c>
      <c r="J433" s="213">
        <v>0</v>
      </c>
      <c r="K433" s="213">
        <v>0</v>
      </c>
      <c r="L433" s="213">
        <v>0</v>
      </c>
      <c r="M433" s="213">
        <v>0</v>
      </c>
      <c r="N433" s="214">
        <v>6894765</v>
      </c>
    </row>
    <row r="434" spans="1:14" ht="12.75" x14ac:dyDescent="0.2">
      <c r="A434" s="215" t="s">
        <v>772</v>
      </c>
      <c r="B434" s="216" t="s">
        <v>618</v>
      </c>
      <c r="C434" s="216">
        <v>1105</v>
      </c>
      <c r="D434" s="226" t="s">
        <v>110</v>
      </c>
      <c r="E434" s="216">
        <v>12020501</v>
      </c>
      <c r="F434" s="216">
        <v>9999</v>
      </c>
      <c r="G434" s="226" t="s">
        <v>449</v>
      </c>
      <c r="H434" s="213">
        <v>0</v>
      </c>
      <c r="I434" s="213">
        <v>0</v>
      </c>
      <c r="J434" s="213">
        <v>0</v>
      </c>
      <c r="K434" s="213">
        <v>0</v>
      </c>
      <c r="L434" s="213">
        <v>0</v>
      </c>
      <c r="M434" s="213">
        <v>0</v>
      </c>
      <c r="N434" s="214">
        <v>61852526</v>
      </c>
    </row>
    <row r="435" spans="1:14" ht="12.75" x14ac:dyDescent="0.2">
      <c r="A435" s="211" t="s">
        <v>824</v>
      </c>
      <c r="B435" s="212" t="s">
        <v>552</v>
      </c>
      <c r="C435" s="212" t="s">
        <v>552</v>
      </c>
      <c r="D435" s="225" t="s">
        <v>552</v>
      </c>
      <c r="E435" s="212" t="s">
        <v>552</v>
      </c>
      <c r="F435" s="212" t="s">
        <v>552</v>
      </c>
      <c r="G435" s="225" t="s">
        <v>1234</v>
      </c>
      <c r="H435" s="213">
        <v>0</v>
      </c>
      <c r="I435" s="213">
        <v>0</v>
      </c>
      <c r="J435" s="213">
        <v>0</v>
      </c>
      <c r="K435" s="213">
        <v>114175328</v>
      </c>
      <c r="L435" s="213">
        <v>0</v>
      </c>
      <c r="M435" s="213">
        <v>114175328</v>
      </c>
      <c r="N435" s="214">
        <v>115289739</v>
      </c>
    </row>
    <row r="436" spans="1:14" ht="38.25" x14ac:dyDescent="0.2">
      <c r="A436" s="211" t="s">
        <v>824</v>
      </c>
      <c r="B436" s="212" t="s">
        <v>223</v>
      </c>
      <c r="C436" s="212">
        <v>1105</v>
      </c>
      <c r="D436" s="228" t="s">
        <v>56</v>
      </c>
      <c r="E436" s="217">
        <v>11020201</v>
      </c>
      <c r="F436" s="217">
        <v>9999</v>
      </c>
      <c r="G436" s="228" t="s">
        <v>131</v>
      </c>
      <c r="H436" s="213">
        <v>0</v>
      </c>
      <c r="I436" s="218">
        <v>0</v>
      </c>
      <c r="J436" s="218">
        <v>0</v>
      </c>
      <c r="K436" s="218">
        <v>0</v>
      </c>
      <c r="L436" s="218">
        <v>0</v>
      </c>
      <c r="M436" s="218">
        <v>0</v>
      </c>
      <c r="N436" s="219">
        <v>1114411</v>
      </c>
    </row>
    <row r="437" spans="1:14" ht="12.75" x14ac:dyDescent="0.2">
      <c r="A437" s="215" t="s">
        <v>824</v>
      </c>
      <c r="B437" s="216" t="s">
        <v>638</v>
      </c>
      <c r="C437" s="216">
        <v>1105</v>
      </c>
      <c r="D437" s="226" t="s">
        <v>1063</v>
      </c>
      <c r="E437" s="216">
        <v>12020301</v>
      </c>
      <c r="F437" s="216">
        <v>9999</v>
      </c>
      <c r="G437" s="226" t="s">
        <v>403</v>
      </c>
      <c r="H437" s="213">
        <v>0</v>
      </c>
      <c r="I437" s="213">
        <v>0</v>
      </c>
      <c r="J437" s="213">
        <v>0</v>
      </c>
      <c r="K437" s="213">
        <v>114175328</v>
      </c>
      <c r="L437" s="213">
        <v>0</v>
      </c>
      <c r="M437" s="213">
        <v>114175328</v>
      </c>
      <c r="N437" s="214">
        <v>114175328</v>
      </c>
    </row>
    <row r="438" spans="1:14" ht="12.75" x14ac:dyDescent="0.2">
      <c r="A438" s="211" t="s">
        <v>281</v>
      </c>
      <c r="B438" s="212" t="s">
        <v>552</v>
      </c>
      <c r="C438" s="212" t="s">
        <v>552</v>
      </c>
      <c r="D438" s="225" t="s">
        <v>552</v>
      </c>
      <c r="E438" s="212" t="s">
        <v>552</v>
      </c>
      <c r="F438" s="212" t="s">
        <v>552</v>
      </c>
      <c r="G438" s="225" t="s">
        <v>1235</v>
      </c>
      <c r="H438" s="213">
        <v>180000000</v>
      </c>
      <c r="I438" s="213">
        <v>0</v>
      </c>
      <c r="J438" s="213">
        <v>0</v>
      </c>
      <c r="K438" s="213">
        <v>3847468157</v>
      </c>
      <c r="L438" s="213">
        <v>0</v>
      </c>
      <c r="M438" s="213">
        <v>4027468157</v>
      </c>
      <c r="N438" s="214">
        <v>37685932</v>
      </c>
    </row>
    <row r="439" spans="1:14" ht="12.75" x14ac:dyDescent="0.2">
      <c r="A439" s="211" t="s">
        <v>281</v>
      </c>
      <c r="B439" s="212" t="s">
        <v>173</v>
      </c>
      <c r="C439" s="212">
        <v>1105</v>
      </c>
      <c r="D439" s="225" t="s">
        <v>612</v>
      </c>
      <c r="E439" s="212">
        <v>11020201</v>
      </c>
      <c r="F439" s="212">
        <v>9999</v>
      </c>
      <c r="G439" s="225" t="s">
        <v>613</v>
      </c>
      <c r="H439" s="213">
        <v>180000000</v>
      </c>
      <c r="I439" s="213">
        <v>0</v>
      </c>
      <c r="J439" s="213">
        <v>0</v>
      </c>
      <c r="K439" s="213">
        <v>122587619</v>
      </c>
      <c r="L439" s="213">
        <v>0</v>
      </c>
      <c r="M439" s="213">
        <v>302587619</v>
      </c>
      <c r="N439" s="214">
        <v>0</v>
      </c>
    </row>
    <row r="440" spans="1:14" ht="12.75" x14ac:dyDescent="0.2">
      <c r="A440" s="215" t="s">
        <v>281</v>
      </c>
      <c r="B440" s="216" t="s">
        <v>248</v>
      </c>
      <c r="C440" s="216">
        <v>1105</v>
      </c>
      <c r="D440" s="226" t="s">
        <v>108</v>
      </c>
      <c r="E440" s="216">
        <v>11020201</v>
      </c>
      <c r="F440" s="216">
        <v>9999</v>
      </c>
      <c r="G440" s="226" t="s">
        <v>447</v>
      </c>
      <c r="H440" s="213">
        <v>0</v>
      </c>
      <c r="I440" s="213">
        <v>0</v>
      </c>
      <c r="J440" s="213">
        <v>0</v>
      </c>
      <c r="K440" s="213">
        <v>3389830511</v>
      </c>
      <c r="L440" s="213">
        <v>0</v>
      </c>
      <c r="M440" s="213">
        <v>3389830511</v>
      </c>
      <c r="N440" s="214">
        <v>0</v>
      </c>
    </row>
    <row r="441" spans="1:14" ht="38.25" x14ac:dyDescent="0.2">
      <c r="A441" s="215" t="s">
        <v>281</v>
      </c>
      <c r="B441" s="216" t="s">
        <v>260</v>
      </c>
      <c r="C441" s="216">
        <v>1105</v>
      </c>
      <c r="D441" s="226" t="s">
        <v>56</v>
      </c>
      <c r="E441" s="216">
        <v>11020201</v>
      </c>
      <c r="F441" s="216">
        <v>9999</v>
      </c>
      <c r="G441" s="226" t="s">
        <v>131</v>
      </c>
      <c r="H441" s="213">
        <v>0</v>
      </c>
      <c r="I441" s="213">
        <v>0</v>
      </c>
      <c r="J441" s="213">
        <v>0</v>
      </c>
      <c r="K441" s="213">
        <v>0</v>
      </c>
      <c r="L441" s="213">
        <v>0</v>
      </c>
      <c r="M441" s="213">
        <v>0</v>
      </c>
      <c r="N441" s="214">
        <v>37685932</v>
      </c>
    </row>
    <row r="442" spans="1:14" ht="12.75" x14ac:dyDescent="0.2">
      <c r="A442" s="215" t="s">
        <v>281</v>
      </c>
      <c r="B442" s="216" t="s">
        <v>1074</v>
      </c>
      <c r="C442" s="216">
        <v>1105</v>
      </c>
      <c r="D442" s="226" t="s">
        <v>612</v>
      </c>
      <c r="E442" s="216">
        <v>12020500</v>
      </c>
      <c r="F442" s="216">
        <v>9999</v>
      </c>
      <c r="G442" s="226" t="s">
        <v>613</v>
      </c>
      <c r="H442" s="213">
        <v>0</v>
      </c>
      <c r="I442" s="213">
        <v>0</v>
      </c>
      <c r="J442" s="213">
        <v>0</v>
      </c>
      <c r="K442" s="213">
        <v>161828027</v>
      </c>
      <c r="L442" s="213">
        <v>0</v>
      </c>
      <c r="M442" s="213">
        <v>161828027</v>
      </c>
      <c r="N442" s="214">
        <v>0</v>
      </c>
    </row>
    <row r="443" spans="1:14" ht="12.75" x14ac:dyDescent="0.2">
      <c r="A443" s="215" t="s">
        <v>281</v>
      </c>
      <c r="B443" s="216" t="s">
        <v>1075</v>
      </c>
      <c r="C443" s="216">
        <v>1105</v>
      </c>
      <c r="D443" s="226" t="s">
        <v>612</v>
      </c>
      <c r="E443" s="216">
        <v>12020500</v>
      </c>
      <c r="F443" s="216">
        <v>9999</v>
      </c>
      <c r="G443" s="226" t="s">
        <v>613</v>
      </c>
      <c r="H443" s="213">
        <v>0</v>
      </c>
      <c r="I443" s="213">
        <v>0</v>
      </c>
      <c r="J443" s="213">
        <v>0</v>
      </c>
      <c r="K443" s="213">
        <v>173222000</v>
      </c>
      <c r="L443" s="213">
        <v>0</v>
      </c>
      <c r="M443" s="213">
        <v>173222000</v>
      </c>
      <c r="N443" s="214">
        <v>0</v>
      </c>
    </row>
    <row r="444" spans="1:14" ht="12.75" x14ac:dyDescent="0.2">
      <c r="A444" s="211" t="s">
        <v>823</v>
      </c>
      <c r="B444" s="212" t="s">
        <v>552</v>
      </c>
      <c r="C444" s="212" t="s">
        <v>552</v>
      </c>
      <c r="D444" s="225" t="s">
        <v>552</v>
      </c>
      <c r="E444" s="212" t="s">
        <v>552</v>
      </c>
      <c r="F444" s="212" t="s">
        <v>552</v>
      </c>
      <c r="G444" s="225" t="s">
        <v>1236</v>
      </c>
      <c r="H444" s="213">
        <v>0</v>
      </c>
      <c r="I444" s="213">
        <v>0</v>
      </c>
      <c r="J444" s="213">
        <v>0</v>
      </c>
      <c r="K444" s="213">
        <v>350000000</v>
      </c>
      <c r="L444" s="213">
        <v>50000000</v>
      </c>
      <c r="M444" s="213">
        <v>300000000</v>
      </c>
      <c r="N444" s="214">
        <v>32977779</v>
      </c>
    </row>
    <row r="445" spans="1:14" ht="12.75" x14ac:dyDescent="0.2">
      <c r="A445" s="215" t="s">
        <v>127</v>
      </c>
      <c r="B445" s="216" t="s">
        <v>552</v>
      </c>
      <c r="C445" s="216" t="s">
        <v>552</v>
      </c>
      <c r="D445" s="226" t="s">
        <v>552</v>
      </c>
      <c r="E445" s="216" t="s">
        <v>552</v>
      </c>
      <c r="F445" s="216" t="s">
        <v>552</v>
      </c>
      <c r="G445" s="226" t="s">
        <v>1235</v>
      </c>
      <c r="H445" s="213">
        <v>0</v>
      </c>
      <c r="I445" s="213">
        <v>0</v>
      </c>
      <c r="J445" s="213">
        <v>0</v>
      </c>
      <c r="K445" s="213">
        <v>350000000</v>
      </c>
      <c r="L445" s="213">
        <v>50000000</v>
      </c>
      <c r="M445" s="213">
        <v>300000000</v>
      </c>
      <c r="N445" s="214">
        <v>32977779</v>
      </c>
    </row>
    <row r="446" spans="1:14" ht="12.75" x14ac:dyDescent="0.2">
      <c r="A446" s="215" t="s">
        <v>127</v>
      </c>
      <c r="B446" s="216" t="s">
        <v>1028</v>
      </c>
      <c r="C446" s="216">
        <v>1105</v>
      </c>
      <c r="D446" s="226" t="s">
        <v>1029</v>
      </c>
      <c r="E446" s="216">
        <v>12020501</v>
      </c>
      <c r="F446" s="216">
        <v>9999</v>
      </c>
      <c r="G446" s="226" t="s">
        <v>1030</v>
      </c>
      <c r="H446" s="213">
        <v>0</v>
      </c>
      <c r="I446" s="213">
        <v>0</v>
      </c>
      <c r="J446" s="213">
        <v>0</v>
      </c>
      <c r="K446" s="213">
        <v>300000000</v>
      </c>
      <c r="L446" s="213">
        <v>0</v>
      </c>
      <c r="M446" s="213">
        <v>300000000</v>
      </c>
      <c r="N446" s="214">
        <v>32977779</v>
      </c>
    </row>
    <row r="447" spans="1:14" ht="12.75" x14ac:dyDescent="0.2">
      <c r="A447" s="215" t="s">
        <v>127</v>
      </c>
      <c r="B447" s="216" t="s">
        <v>1073</v>
      </c>
      <c r="C447" s="216">
        <v>1105</v>
      </c>
      <c r="D447" s="226" t="s">
        <v>1029</v>
      </c>
      <c r="E447" s="216">
        <v>12020501</v>
      </c>
      <c r="F447" s="216">
        <v>9999</v>
      </c>
      <c r="G447" s="226" t="s">
        <v>1030</v>
      </c>
      <c r="H447" s="213">
        <v>0</v>
      </c>
      <c r="I447" s="213">
        <v>0</v>
      </c>
      <c r="J447" s="213">
        <v>0</v>
      </c>
      <c r="K447" s="213">
        <v>50000000</v>
      </c>
      <c r="L447" s="213">
        <v>50000000</v>
      </c>
      <c r="M447" s="213">
        <v>0</v>
      </c>
      <c r="N447" s="214">
        <v>0</v>
      </c>
    </row>
    <row r="448" spans="1:14" ht="12.75" x14ac:dyDescent="0.2">
      <c r="A448" s="211" t="s">
        <v>822</v>
      </c>
      <c r="B448" s="212" t="s">
        <v>552</v>
      </c>
      <c r="C448" s="212" t="s">
        <v>552</v>
      </c>
      <c r="D448" s="225" t="s">
        <v>552</v>
      </c>
      <c r="E448" s="212" t="s">
        <v>552</v>
      </c>
      <c r="F448" s="212" t="s">
        <v>552</v>
      </c>
      <c r="G448" s="225" t="s">
        <v>1237</v>
      </c>
      <c r="H448" s="213">
        <v>0</v>
      </c>
      <c r="I448" s="213">
        <v>0</v>
      </c>
      <c r="J448" s="213">
        <v>0</v>
      </c>
      <c r="K448" s="213">
        <v>2506595645</v>
      </c>
      <c r="L448" s="213">
        <v>0</v>
      </c>
      <c r="M448" s="213">
        <v>2506595645</v>
      </c>
      <c r="N448" s="214">
        <v>1186852759</v>
      </c>
    </row>
    <row r="449" spans="1:14" ht="12.75" x14ac:dyDescent="0.2">
      <c r="A449" s="211" t="s">
        <v>821</v>
      </c>
      <c r="B449" s="212" t="s">
        <v>552</v>
      </c>
      <c r="C449" s="212" t="s">
        <v>552</v>
      </c>
      <c r="D449" s="225" t="s">
        <v>552</v>
      </c>
      <c r="E449" s="212" t="s">
        <v>552</v>
      </c>
      <c r="F449" s="212" t="s">
        <v>552</v>
      </c>
      <c r="G449" s="225" t="s">
        <v>1233</v>
      </c>
      <c r="H449" s="213">
        <v>0</v>
      </c>
      <c r="I449" s="213">
        <v>0</v>
      </c>
      <c r="J449" s="213">
        <v>0</v>
      </c>
      <c r="K449" s="213">
        <v>2396595645</v>
      </c>
      <c r="L449" s="213">
        <v>0</v>
      </c>
      <c r="M449" s="213">
        <v>2396595645</v>
      </c>
      <c r="N449" s="214">
        <v>1186668023</v>
      </c>
    </row>
    <row r="450" spans="1:14" ht="12.75" x14ac:dyDescent="0.2">
      <c r="A450" s="215" t="s">
        <v>821</v>
      </c>
      <c r="B450" s="216" t="s">
        <v>1072</v>
      </c>
      <c r="C450" s="216">
        <v>1105</v>
      </c>
      <c r="D450" s="226" t="s">
        <v>110</v>
      </c>
      <c r="E450" s="216">
        <v>12020501</v>
      </c>
      <c r="F450" s="216">
        <v>9999</v>
      </c>
      <c r="G450" s="226" t="s">
        <v>449</v>
      </c>
      <c r="H450" s="213">
        <v>0</v>
      </c>
      <c r="I450" s="213">
        <v>0</v>
      </c>
      <c r="J450" s="213">
        <v>0</v>
      </c>
      <c r="K450" s="213">
        <v>1966221932</v>
      </c>
      <c r="L450" s="213">
        <v>0</v>
      </c>
      <c r="M450" s="213">
        <v>1966221932</v>
      </c>
      <c r="N450" s="214">
        <v>756294310</v>
      </c>
    </row>
    <row r="451" spans="1:14" ht="12.75" x14ac:dyDescent="0.2">
      <c r="A451" s="215" t="s">
        <v>821</v>
      </c>
      <c r="B451" s="216" t="s">
        <v>630</v>
      </c>
      <c r="C451" s="216">
        <v>1105</v>
      </c>
      <c r="D451" s="226" t="s">
        <v>631</v>
      </c>
      <c r="E451" s="216">
        <v>12020103</v>
      </c>
      <c r="F451" s="216">
        <v>9999</v>
      </c>
      <c r="G451" s="226" t="s">
        <v>632</v>
      </c>
      <c r="H451" s="213">
        <v>0</v>
      </c>
      <c r="I451" s="213">
        <v>0</v>
      </c>
      <c r="J451" s="213">
        <v>0</v>
      </c>
      <c r="K451" s="213">
        <v>18809133</v>
      </c>
      <c r="L451" s="213">
        <v>0</v>
      </c>
      <c r="M451" s="213">
        <v>18809133</v>
      </c>
      <c r="N451" s="214">
        <v>18809133</v>
      </c>
    </row>
    <row r="452" spans="1:14" ht="12.75" x14ac:dyDescent="0.2">
      <c r="A452" s="211" t="s">
        <v>821</v>
      </c>
      <c r="B452" s="212" t="s">
        <v>1066</v>
      </c>
      <c r="C452" s="212">
        <v>1105</v>
      </c>
      <c r="D452" s="228" t="s">
        <v>1063</v>
      </c>
      <c r="E452" s="217">
        <v>12020301</v>
      </c>
      <c r="F452" s="217">
        <v>9999</v>
      </c>
      <c r="G452" s="228" t="s">
        <v>403</v>
      </c>
      <c r="H452" s="213">
        <v>0</v>
      </c>
      <c r="I452" s="218">
        <v>0</v>
      </c>
      <c r="J452" s="218">
        <v>0</v>
      </c>
      <c r="K452" s="218">
        <v>39976</v>
      </c>
      <c r="L452" s="218">
        <v>0</v>
      </c>
      <c r="M452" s="218">
        <v>39976</v>
      </c>
      <c r="N452" s="219">
        <v>39976</v>
      </c>
    </row>
    <row r="453" spans="1:14" ht="12.75" x14ac:dyDescent="0.2">
      <c r="A453" s="215" t="s">
        <v>821</v>
      </c>
      <c r="B453" s="216" t="s">
        <v>1066</v>
      </c>
      <c r="C453" s="216">
        <v>1105</v>
      </c>
      <c r="D453" s="226" t="s">
        <v>1064</v>
      </c>
      <c r="E453" s="216">
        <v>12020103</v>
      </c>
      <c r="F453" s="216">
        <v>9999</v>
      </c>
      <c r="G453" s="226" t="s">
        <v>1065</v>
      </c>
      <c r="H453" s="213">
        <v>0</v>
      </c>
      <c r="I453" s="213">
        <v>0</v>
      </c>
      <c r="J453" s="213">
        <v>0</v>
      </c>
      <c r="K453" s="213">
        <v>25416314</v>
      </c>
      <c r="L453" s="213">
        <v>0</v>
      </c>
      <c r="M453" s="213">
        <v>25416314</v>
      </c>
      <c r="N453" s="214">
        <v>25416314</v>
      </c>
    </row>
    <row r="454" spans="1:14" ht="12.75" x14ac:dyDescent="0.2">
      <c r="A454" s="215" t="s">
        <v>821</v>
      </c>
      <c r="B454" s="216" t="s">
        <v>1067</v>
      </c>
      <c r="C454" s="216">
        <v>1105</v>
      </c>
      <c r="D454" s="226" t="s">
        <v>1063</v>
      </c>
      <c r="E454" s="216">
        <v>12020301</v>
      </c>
      <c r="F454" s="216">
        <v>9999</v>
      </c>
      <c r="G454" s="226" t="s">
        <v>403</v>
      </c>
      <c r="H454" s="213">
        <v>0</v>
      </c>
      <c r="I454" s="213">
        <v>0</v>
      </c>
      <c r="J454" s="213">
        <v>0</v>
      </c>
      <c r="K454" s="213">
        <v>10431</v>
      </c>
      <c r="L454" s="213">
        <v>0</v>
      </c>
      <c r="M454" s="213">
        <v>10431</v>
      </c>
      <c r="N454" s="214">
        <v>10431</v>
      </c>
    </row>
    <row r="455" spans="1:14" ht="12.75" x14ac:dyDescent="0.2">
      <c r="A455" s="211" t="s">
        <v>821</v>
      </c>
      <c r="B455" s="212" t="s">
        <v>1067</v>
      </c>
      <c r="C455" s="212">
        <v>1105</v>
      </c>
      <c r="D455" s="225" t="s">
        <v>1064</v>
      </c>
      <c r="E455" s="212">
        <v>12020103</v>
      </c>
      <c r="F455" s="212">
        <v>9999</v>
      </c>
      <c r="G455" s="225" t="s">
        <v>1065</v>
      </c>
      <c r="H455" s="213">
        <v>0</v>
      </c>
      <c r="I455" s="213">
        <v>0</v>
      </c>
      <c r="J455" s="213">
        <v>0</v>
      </c>
      <c r="K455" s="213">
        <v>6484032</v>
      </c>
      <c r="L455" s="213">
        <v>0</v>
      </c>
      <c r="M455" s="213">
        <v>6484032</v>
      </c>
      <c r="N455" s="214">
        <v>6484032</v>
      </c>
    </row>
    <row r="456" spans="1:14" ht="12.75" x14ac:dyDescent="0.2">
      <c r="A456" s="211" t="s">
        <v>821</v>
      </c>
      <c r="B456" s="212" t="s">
        <v>1062</v>
      </c>
      <c r="C456" s="212">
        <v>1105</v>
      </c>
      <c r="D456" s="228" t="s">
        <v>612</v>
      </c>
      <c r="E456" s="217">
        <v>12020103</v>
      </c>
      <c r="F456" s="217">
        <v>9999</v>
      </c>
      <c r="G456" s="228" t="s">
        <v>613</v>
      </c>
      <c r="H456" s="213">
        <v>0</v>
      </c>
      <c r="I456" s="218">
        <v>0</v>
      </c>
      <c r="J456" s="218">
        <v>0</v>
      </c>
      <c r="K456" s="218">
        <v>379613827</v>
      </c>
      <c r="L456" s="218">
        <v>0</v>
      </c>
      <c r="M456" s="218">
        <v>379613827</v>
      </c>
      <c r="N456" s="219">
        <v>379613827</v>
      </c>
    </row>
    <row r="457" spans="1:14" ht="12.75" x14ac:dyDescent="0.2">
      <c r="A457" s="215" t="s">
        <v>820</v>
      </c>
      <c r="B457" s="216" t="s">
        <v>552</v>
      </c>
      <c r="C457" s="216" t="s">
        <v>552</v>
      </c>
      <c r="D457" s="226" t="s">
        <v>552</v>
      </c>
      <c r="E457" s="216" t="s">
        <v>552</v>
      </c>
      <c r="F457" s="216" t="s">
        <v>552</v>
      </c>
      <c r="G457" s="226" t="s">
        <v>1234</v>
      </c>
      <c r="H457" s="213">
        <v>0</v>
      </c>
      <c r="I457" s="213">
        <v>0</v>
      </c>
      <c r="J457" s="213">
        <v>0</v>
      </c>
      <c r="K457" s="213">
        <v>0</v>
      </c>
      <c r="L457" s="213">
        <v>0</v>
      </c>
      <c r="M457" s="213">
        <v>0</v>
      </c>
      <c r="N457" s="214">
        <v>184736</v>
      </c>
    </row>
    <row r="458" spans="1:14" ht="12.75" x14ac:dyDescent="0.2">
      <c r="A458" s="211" t="s">
        <v>820</v>
      </c>
      <c r="B458" s="212" t="s">
        <v>255</v>
      </c>
      <c r="C458" s="212">
        <v>1105</v>
      </c>
      <c r="D458" s="225" t="s">
        <v>110</v>
      </c>
      <c r="E458" s="212">
        <v>12020501</v>
      </c>
      <c r="F458" s="212">
        <v>9999</v>
      </c>
      <c r="G458" s="225" t="s">
        <v>449</v>
      </c>
      <c r="H458" s="213">
        <v>0</v>
      </c>
      <c r="I458" s="213">
        <v>0</v>
      </c>
      <c r="J458" s="213">
        <v>0</v>
      </c>
      <c r="K458" s="213">
        <v>0</v>
      </c>
      <c r="L458" s="213">
        <v>0</v>
      </c>
      <c r="M458" s="213">
        <v>0</v>
      </c>
      <c r="N458" s="214">
        <v>184736</v>
      </c>
    </row>
    <row r="459" spans="1:14" ht="12.75" x14ac:dyDescent="0.2">
      <c r="A459" s="211" t="s">
        <v>819</v>
      </c>
      <c r="B459" s="212" t="s">
        <v>552</v>
      </c>
      <c r="C459" s="212" t="s">
        <v>552</v>
      </c>
      <c r="D459" s="225" t="s">
        <v>552</v>
      </c>
      <c r="E459" s="212" t="s">
        <v>552</v>
      </c>
      <c r="F459" s="212" t="s">
        <v>552</v>
      </c>
      <c r="G459" s="225" t="s">
        <v>1235</v>
      </c>
      <c r="H459" s="213">
        <v>0</v>
      </c>
      <c r="I459" s="213">
        <v>0</v>
      </c>
      <c r="J459" s="213">
        <v>0</v>
      </c>
      <c r="K459" s="213">
        <v>110000000</v>
      </c>
      <c r="L459" s="213">
        <v>0</v>
      </c>
      <c r="M459" s="213">
        <v>110000000</v>
      </c>
      <c r="N459" s="214">
        <v>0</v>
      </c>
    </row>
    <row r="460" spans="1:14" ht="12.75" x14ac:dyDescent="0.2">
      <c r="A460" s="215" t="s">
        <v>819</v>
      </c>
      <c r="B460" s="216" t="s">
        <v>1086</v>
      </c>
      <c r="C460" s="216">
        <v>1105</v>
      </c>
      <c r="D460" s="226" t="s">
        <v>110</v>
      </c>
      <c r="E460" s="216">
        <v>12020501</v>
      </c>
      <c r="F460" s="216">
        <v>9999</v>
      </c>
      <c r="G460" s="226" t="s">
        <v>449</v>
      </c>
      <c r="H460" s="213">
        <v>0</v>
      </c>
      <c r="I460" s="213">
        <v>0</v>
      </c>
      <c r="J460" s="213">
        <v>0</v>
      </c>
      <c r="K460" s="213">
        <v>110000000</v>
      </c>
      <c r="L460" s="213">
        <v>0</v>
      </c>
      <c r="M460" s="213">
        <v>110000000</v>
      </c>
      <c r="N460" s="214">
        <v>0</v>
      </c>
    </row>
    <row r="461" spans="1:14" ht="12.75" x14ac:dyDescent="0.2">
      <c r="A461" s="211" t="s">
        <v>818</v>
      </c>
      <c r="B461" s="212" t="s">
        <v>552</v>
      </c>
      <c r="C461" s="212" t="s">
        <v>552</v>
      </c>
      <c r="D461" s="225" t="s">
        <v>552</v>
      </c>
      <c r="E461" s="212" t="s">
        <v>552</v>
      </c>
      <c r="F461" s="212" t="s">
        <v>552</v>
      </c>
      <c r="G461" s="225" t="s">
        <v>1238</v>
      </c>
      <c r="H461" s="213">
        <v>0</v>
      </c>
      <c r="I461" s="213">
        <v>0</v>
      </c>
      <c r="J461" s="213">
        <v>0</v>
      </c>
      <c r="K461" s="213">
        <v>0</v>
      </c>
      <c r="L461" s="213">
        <v>0</v>
      </c>
      <c r="M461" s="213">
        <v>0</v>
      </c>
      <c r="N461" s="214">
        <v>29908562</v>
      </c>
    </row>
    <row r="462" spans="1:14" ht="12.75" x14ac:dyDescent="0.2">
      <c r="A462" s="211" t="s">
        <v>817</v>
      </c>
      <c r="B462" s="212" t="s">
        <v>552</v>
      </c>
      <c r="C462" s="212" t="s">
        <v>552</v>
      </c>
      <c r="D462" s="225" t="s">
        <v>552</v>
      </c>
      <c r="E462" s="212" t="s">
        <v>552</v>
      </c>
      <c r="F462" s="212" t="s">
        <v>552</v>
      </c>
      <c r="G462" s="225" t="s">
        <v>1195</v>
      </c>
      <c r="H462" s="213">
        <v>0</v>
      </c>
      <c r="I462" s="213">
        <v>0</v>
      </c>
      <c r="J462" s="213">
        <v>0</v>
      </c>
      <c r="K462" s="213">
        <v>0</v>
      </c>
      <c r="L462" s="213">
        <v>0</v>
      </c>
      <c r="M462" s="213">
        <v>0</v>
      </c>
      <c r="N462" s="214">
        <v>29908562</v>
      </c>
    </row>
    <row r="463" spans="1:14" ht="12.75" x14ac:dyDescent="0.2">
      <c r="A463" s="215" t="s">
        <v>816</v>
      </c>
      <c r="B463" s="216" t="s">
        <v>552</v>
      </c>
      <c r="C463" s="216" t="s">
        <v>552</v>
      </c>
      <c r="D463" s="226" t="s">
        <v>552</v>
      </c>
      <c r="E463" s="216" t="s">
        <v>552</v>
      </c>
      <c r="F463" s="216" t="s">
        <v>552</v>
      </c>
      <c r="G463" s="226" t="s">
        <v>1196</v>
      </c>
      <c r="H463" s="213">
        <v>0</v>
      </c>
      <c r="I463" s="213">
        <v>0</v>
      </c>
      <c r="J463" s="213">
        <v>0</v>
      </c>
      <c r="K463" s="213">
        <v>0</v>
      </c>
      <c r="L463" s="213">
        <v>0</v>
      </c>
      <c r="M463" s="213">
        <v>0</v>
      </c>
      <c r="N463" s="214">
        <v>29908562</v>
      </c>
    </row>
    <row r="464" spans="1:14" ht="12.75" x14ac:dyDescent="0.2">
      <c r="A464" s="211" t="s">
        <v>561</v>
      </c>
      <c r="B464" s="212" t="s">
        <v>552</v>
      </c>
      <c r="C464" s="212" t="s">
        <v>552</v>
      </c>
      <c r="D464" s="225" t="s">
        <v>552</v>
      </c>
      <c r="E464" s="212" t="s">
        <v>552</v>
      </c>
      <c r="F464" s="212" t="s">
        <v>552</v>
      </c>
      <c r="G464" s="225" t="s">
        <v>1239</v>
      </c>
      <c r="H464" s="213">
        <v>0</v>
      </c>
      <c r="I464" s="213">
        <v>0</v>
      </c>
      <c r="J464" s="213">
        <v>0</v>
      </c>
      <c r="K464" s="213">
        <v>0</v>
      </c>
      <c r="L464" s="213">
        <v>0</v>
      </c>
      <c r="M464" s="213">
        <v>0</v>
      </c>
      <c r="N464" s="214">
        <v>29908562</v>
      </c>
    </row>
    <row r="465" spans="1:14" ht="38.25" x14ac:dyDescent="0.2">
      <c r="A465" s="211" t="s">
        <v>561</v>
      </c>
      <c r="B465" s="212" t="s">
        <v>258</v>
      </c>
      <c r="C465" s="212">
        <v>1105</v>
      </c>
      <c r="D465" s="228" t="s">
        <v>56</v>
      </c>
      <c r="E465" s="217">
        <v>11020201</v>
      </c>
      <c r="F465" s="217">
        <v>9999</v>
      </c>
      <c r="G465" s="228" t="s">
        <v>131</v>
      </c>
      <c r="H465" s="213">
        <v>0</v>
      </c>
      <c r="I465" s="218">
        <v>0</v>
      </c>
      <c r="J465" s="218">
        <v>0</v>
      </c>
      <c r="K465" s="218">
        <v>0</v>
      </c>
      <c r="L465" s="218">
        <v>0</v>
      </c>
      <c r="M465" s="218">
        <v>0</v>
      </c>
      <c r="N465" s="219">
        <v>29908562</v>
      </c>
    </row>
    <row r="466" spans="1:14" ht="12.75" x14ac:dyDescent="0.2">
      <c r="A466" s="211" t="s">
        <v>778</v>
      </c>
      <c r="B466" s="216" t="s">
        <v>552</v>
      </c>
      <c r="C466" s="212" t="s">
        <v>552</v>
      </c>
      <c r="D466" s="225" t="s">
        <v>552</v>
      </c>
      <c r="E466" s="212" t="s">
        <v>552</v>
      </c>
      <c r="F466" s="212" t="s">
        <v>552</v>
      </c>
      <c r="G466" s="225" t="s">
        <v>1240</v>
      </c>
      <c r="H466" s="213">
        <v>21000000000</v>
      </c>
      <c r="I466" s="213">
        <v>0</v>
      </c>
      <c r="J466" s="213">
        <v>0</v>
      </c>
      <c r="K466" s="213">
        <v>0</v>
      </c>
      <c r="L466" s="213">
        <v>0</v>
      </c>
      <c r="M466" s="213">
        <v>21000000000</v>
      </c>
      <c r="N466" s="214">
        <v>3000000000</v>
      </c>
    </row>
    <row r="467" spans="1:14" ht="12.75" x14ac:dyDescent="0.2">
      <c r="A467" s="215" t="s">
        <v>777</v>
      </c>
      <c r="B467" s="216" t="s">
        <v>552</v>
      </c>
      <c r="C467" s="216" t="s">
        <v>552</v>
      </c>
      <c r="D467" s="226" t="s">
        <v>552</v>
      </c>
      <c r="E467" s="216" t="s">
        <v>552</v>
      </c>
      <c r="F467" s="216" t="s">
        <v>552</v>
      </c>
      <c r="G467" s="226" t="s">
        <v>1241</v>
      </c>
      <c r="H467" s="213">
        <v>21000000000</v>
      </c>
      <c r="I467" s="213">
        <v>0</v>
      </c>
      <c r="J467" s="213">
        <v>0</v>
      </c>
      <c r="K467" s="213">
        <v>0</v>
      </c>
      <c r="L467" s="213">
        <v>0</v>
      </c>
      <c r="M467" s="213">
        <v>21000000000</v>
      </c>
      <c r="N467" s="214">
        <v>3000000000</v>
      </c>
    </row>
    <row r="468" spans="1:14" ht="25.5" x14ac:dyDescent="0.2">
      <c r="A468" s="215" t="s">
        <v>353</v>
      </c>
      <c r="B468" s="216" t="s">
        <v>552</v>
      </c>
      <c r="C468" s="216" t="s">
        <v>552</v>
      </c>
      <c r="D468" s="226" t="s">
        <v>552</v>
      </c>
      <c r="E468" s="216" t="s">
        <v>552</v>
      </c>
      <c r="F468" s="216" t="s">
        <v>552</v>
      </c>
      <c r="G468" s="226" t="s">
        <v>1242</v>
      </c>
      <c r="H468" s="213">
        <v>21000000000</v>
      </c>
      <c r="I468" s="213">
        <v>0</v>
      </c>
      <c r="J468" s="213">
        <v>0</v>
      </c>
      <c r="K468" s="213">
        <v>0</v>
      </c>
      <c r="L468" s="213">
        <v>0</v>
      </c>
      <c r="M468" s="213">
        <v>21000000000</v>
      </c>
      <c r="N468" s="214">
        <v>3000000000</v>
      </c>
    </row>
    <row r="469" spans="1:14" ht="12.75" x14ac:dyDescent="0.2">
      <c r="A469" s="211" t="s">
        <v>353</v>
      </c>
      <c r="B469" s="212" t="s">
        <v>196</v>
      </c>
      <c r="C469" s="212">
        <v>1105</v>
      </c>
      <c r="D469" s="228" t="s">
        <v>66</v>
      </c>
      <c r="E469" s="217">
        <v>12020102</v>
      </c>
      <c r="F469" s="217">
        <v>9999</v>
      </c>
      <c r="G469" s="228" t="s">
        <v>422</v>
      </c>
      <c r="H469" s="213">
        <v>14000000000</v>
      </c>
      <c r="I469" s="218">
        <v>0</v>
      </c>
      <c r="J469" s="218">
        <v>0</v>
      </c>
      <c r="K469" s="218">
        <v>0</v>
      </c>
      <c r="L469" s="218">
        <v>0</v>
      </c>
      <c r="M469" s="218">
        <v>14000000000</v>
      </c>
      <c r="N469" s="219">
        <v>3000000000</v>
      </c>
    </row>
    <row r="470" spans="1:14" ht="12.75" x14ac:dyDescent="0.2">
      <c r="A470" s="215" t="s">
        <v>353</v>
      </c>
      <c r="B470" s="216" t="s">
        <v>753</v>
      </c>
      <c r="C470" s="216">
        <v>1105</v>
      </c>
      <c r="D470" s="226" t="s">
        <v>66</v>
      </c>
      <c r="E470" s="216">
        <v>12020102</v>
      </c>
      <c r="F470" s="216">
        <v>9999</v>
      </c>
      <c r="G470" s="226" t="s">
        <v>422</v>
      </c>
      <c r="H470" s="213">
        <v>7000000000</v>
      </c>
      <c r="I470" s="213">
        <v>0</v>
      </c>
      <c r="J470" s="213">
        <v>0</v>
      </c>
      <c r="K470" s="213">
        <v>0</v>
      </c>
      <c r="L470" s="213">
        <v>0</v>
      </c>
      <c r="M470" s="213">
        <v>7000000000</v>
      </c>
      <c r="N470" s="214">
        <v>0</v>
      </c>
    </row>
    <row r="471" spans="1:14" ht="25.5" x14ac:dyDescent="0.2">
      <c r="A471" s="215" t="s">
        <v>354</v>
      </c>
      <c r="B471" s="216" t="s">
        <v>552</v>
      </c>
      <c r="C471" s="216" t="s">
        <v>552</v>
      </c>
      <c r="D471" s="226" t="s">
        <v>552</v>
      </c>
      <c r="E471" s="216" t="s">
        <v>552</v>
      </c>
      <c r="F471" s="216" t="s">
        <v>552</v>
      </c>
      <c r="G471" s="226" t="s">
        <v>1243</v>
      </c>
      <c r="H471" s="213">
        <v>37516868000</v>
      </c>
      <c r="I471" s="213">
        <v>0</v>
      </c>
      <c r="J471" s="213">
        <v>0</v>
      </c>
      <c r="K471" s="213">
        <v>245457109</v>
      </c>
      <c r="L471" s="213">
        <v>400000000</v>
      </c>
      <c r="M471" s="213">
        <v>37362325109</v>
      </c>
      <c r="N471" s="214">
        <v>19718000000</v>
      </c>
    </row>
    <row r="472" spans="1:14" ht="12.75" x14ac:dyDescent="0.2">
      <c r="A472" s="211" t="s">
        <v>354</v>
      </c>
      <c r="B472" s="212" t="s">
        <v>162</v>
      </c>
      <c r="C472" s="212">
        <v>1105</v>
      </c>
      <c r="D472" s="228" t="s">
        <v>41</v>
      </c>
      <c r="E472" s="217">
        <v>12020401</v>
      </c>
      <c r="F472" s="217">
        <v>9999</v>
      </c>
      <c r="G472" s="228" t="s">
        <v>125</v>
      </c>
      <c r="H472" s="213">
        <v>14700000000</v>
      </c>
      <c r="I472" s="218">
        <v>0</v>
      </c>
      <c r="J472" s="218">
        <v>0</v>
      </c>
      <c r="K472" s="218">
        <v>0</v>
      </c>
      <c r="L472" s="218">
        <v>0</v>
      </c>
      <c r="M472" s="218">
        <v>14700000000</v>
      </c>
      <c r="N472" s="219">
        <v>11466000000</v>
      </c>
    </row>
    <row r="473" spans="1:14" ht="12.75" x14ac:dyDescent="0.2">
      <c r="A473" s="215" t="s">
        <v>354</v>
      </c>
      <c r="B473" s="216" t="s">
        <v>162</v>
      </c>
      <c r="C473" s="216">
        <v>1105</v>
      </c>
      <c r="D473" s="226" t="s">
        <v>654</v>
      </c>
      <c r="E473" s="216">
        <v>12020401</v>
      </c>
      <c r="F473" s="216">
        <v>9999</v>
      </c>
      <c r="G473" s="226" t="s">
        <v>655</v>
      </c>
      <c r="H473" s="213">
        <v>3116868000</v>
      </c>
      <c r="I473" s="213">
        <v>0</v>
      </c>
      <c r="J473" s="213">
        <v>0</v>
      </c>
      <c r="K473" s="213">
        <v>0</v>
      </c>
      <c r="L473" s="213">
        <v>0</v>
      </c>
      <c r="M473" s="213">
        <v>3116868000</v>
      </c>
      <c r="N473" s="214">
        <v>0</v>
      </c>
    </row>
    <row r="474" spans="1:14" ht="12.75" x14ac:dyDescent="0.2">
      <c r="A474" s="215" t="s">
        <v>354</v>
      </c>
      <c r="B474" s="216" t="s">
        <v>162</v>
      </c>
      <c r="C474" s="216">
        <v>1105</v>
      </c>
      <c r="D474" s="226" t="s">
        <v>652</v>
      </c>
      <c r="E474" s="216">
        <v>12020401</v>
      </c>
      <c r="F474" s="216">
        <v>9999</v>
      </c>
      <c r="G474" s="226" t="s">
        <v>653</v>
      </c>
      <c r="H474" s="213">
        <v>4000000000</v>
      </c>
      <c r="I474" s="213">
        <v>0</v>
      </c>
      <c r="J474" s="213">
        <v>0</v>
      </c>
      <c r="K474" s="213">
        <v>0</v>
      </c>
      <c r="L474" s="213">
        <v>0</v>
      </c>
      <c r="M474" s="213">
        <v>4000000000</v>
      </c>
      <c r="N474" s="214">
        <v>500000000</v>
      </c>
    </row>
    <row r="475" spans="1:14" ht="12.75" x14ac:dyDescent="0.2">
      <c r="A475" s="211" t="s">
        <v>354</v>
      </c>
      <c r="B475" s="212" t="s">
        <v>199</v>
      </c>
      <c r="C475" s="212">
        <v>1105</v>
      </c>
      <c r="D475" s="225" t="s">
        <v>73</v>
      </c>
      <c r="E475" s="212">
        <v>12020401</v>
      </c>
      <c r="F475" s="212">
        <v>9999</v>
      </c>
      <c r="G475" s="225" t="s">
        <v>141</v>
      </c>
      <c r="H475" s="213">
        <v>400000000</v>
      </c>
      <c r="I475" s="213">
        <v>0</v>
      </c>
      <c r="J475" s="213">
        <v>0</v>
      </c>
      <c r="K475" s="213">
        <v>245457109</v>
      </c>
      <c r="L475" s="213">
        <v>400000000</v>
      </c>
      <c r="M475" s="213">
        <v>245457109</v>
      </c>
      <c r="N475" s="214">
        <v>0</v>
      </c>
    </row>
    <row r="476" spans="1:14" ht="12.75" x14ac:dyDescent="0.2">
      <c r="A476" s="211" t="s">
        <v>354</v>
      </c>
      <c r="B476" s="212" t="s">
        <v>1026</v>
      </c>
      <c r="C476" s="212">
        <v>1105</v>
      </c>
      <c r="D476" s="225" t="s">
        <v>41</v>
      </c>
      <c r="E476" s="212">
        <v>12020401</v>
      </c>
      <c r="F476" s="212">
        <v>9999</v>
      </c>
      <c r="G476" s="225" t="s">
        <v>125</v>
      </c>
      <c r="H476" s="213">
        <v>7650000000</v>
      </c>
      <c r="I476" s="213">
        <v>0</v>
      </c>
      <c r="J476" s="213">
        <v>0</v>
      </c>
      <c r="K476" s="213">
        <v>0</v>
      </c>
      <c r="L476" s="213">
        <v>0</v>
      </c>
      <c r="M476" s="213">
        <v>7650000000</v>
      </c>
      <c r="N476" s="214">
        <v>1785000000</v>
      </c>
    </row>
    <row r="477" spans="1:14" ht="12.75" x14ac:dyDescent="0.2">
      <c r="A477" s="215" t="s">
        <v>354</v>
      </c>
      <c r="B477" s="216" t="s">
        <v>1027</v>
      </c>
      <c r="C477" s="216">
        <v>1105</v>
      </c>
      <c r="D477" s="226" t="s">
        <v>41</v>
      </c>
      <c r="E477" s="216">
        <v>12020401</v>
      </c>
      <c r="F477" s="216">
        <v>9999</v>
      </c>
      <c r="G477" s="226" t="s">
        <v>125</v>
      </c>
      <c r="H477" s="213">
        <v>7650000000</v>
      </c>
      <c r="I477" s="213">
        <v>0</v>
      </c>
      <c r="J477" s="213">
        <v>0</v>
      </c>
      <c r="K477" s="213">
        <v>0</v>
      </c>
      <c r="L477" s="213">
        <v>0</v>
      </c>
      <c r="M477" s="213">
        <v>7650000000</v>
      </c>
      <c r="N477" s="214">
        <v>5967000000</v>
      </c>
    </row>
    <row r="478" spans="1:14" ht="12.75" x14ac:dyDescent="0.2">
      <c r="A478" s="215" t="s">
        <v>775</v>
      </c>
      <c r="B478" s="216" t="s">
        <v>552</v>
      </c>
      <c r="C478" s="216" t="s">
        <v>552</v>
      </c>
      <c r="D478" s="226" t="s">
        <v>552</v>
      </c>
      <c r="E478" s="216" t="s">
        <v>552</v>
      </c>
      <c r="F478" s="216" t="s">
        <v>552</v>
      </c>
      <c r="G478" s="226" t="s">
        <v>1244</v>
      </c>
      <c r="H478" s="213">
        <v>300000000</v>
      </c>
      <c r="I478" s="213">
        <v>0</v>
      </c>
      <c r="J478" s="213">
        <v>0</v>
      </c>
      <c r="K478" s="213">
        <v>10898295880.440001</v>
      </c>
      <c r="L478" s="213">
        <v>0</v>
      </c>
      <c r="M478" s="213">
        <v>11198295880.440001</v>
      </c>
      <c r="N478" s="214">
        <v>320910661</v>
      </c>
    </row>
    <row r="479" spans="1:14" ht="12.75" x14ac:dyDescent="0.2">
      <c r="A479" s="211" t="s">
        <v>355</v>
      </c>
      <c r="B479" s="212" t="s">
        <v>552</v>
      </c>
      <c r="C479" s="212" t="s">
        <v>552</v>
      </c>
      <c r="D479" s="228" t="s">
        <v>552</v>
      </c>
      <c r="E479" s="217" t="s">
        <v>552</v>
      </c>
      <c r="F479" s="217" t="s">
        <v>552</v>
      </c>
      <c r="G479" s="228" t="s">
        <v>1245</v>
      </c>
      <c r="H479" s="213">
        <v>300000000</v>
      </c>
      <c r="I479" s="218">
        <v>0</v>
      </c>
      <c r="J479" s="218">
        <v>0</v>
      </c>
      <c r="K479" s="218">
        <v>10898295880.440001</v>
      </c>
      <c r="L479" s="218">
        <v>0</v>
      </c>
      <c r="M479" s="218">
        <v>11198295880.440001</v>
      </c>
      <c r="N479" s="219">
        <v>268441955</v>
      </c>
    </row>
    <row r="480" spans="1:14" ht="12.75" x14ac:dyDescent="0.2">
      <c r="A480" s="211" t="s">
        <v>355</v>
      </c>
      <c r="B480" s="212" t="s">
        <v>162</v>
      </c>
      <c r="C480" s="212">
        <v>1105</v>
      </c>
      <c r="D480" s="228" t="s">
        <v>36</v>
      </c>
      <c r="E480" s="217">
        <v>11020102</v>
      </c>
      <c r="F480" s="217">
        <v>9999</v>
      </c>
      <c r="G480" s="228" t="s">
        <v>401</v>
      </c>
      <c r="H480" s="213">
        <v>0</v>
      </c>
      <c r="I480" s="218">
        <v>0</v>
      </c>
      <c r="J480" s="218">
        <v>0</v>
      </c>
      <c r="K480" s="218">
        <v>0</v>
      </c>
      <c r="L480" s="218">
        <v>0</v>
      </c>
      <c r="M480" s="218">
        <v>0</v>
      </c>
      <c r="N480" s="219">
        <v>14936875</v>
      </c>
    </row>
    <row r="481" spans="1:14" ht="12.75" x14ac:dyDescent="0.2">
      <c r="A481" s="211" t="s">
        <v>355</v>
      </c>
      <c r="B481" s="212" t="s">
        <v>162</v>
      </c>
      <c r="C481" s="212">
        <v>1105</v>
      </c>
      <c r="D481" s="228" t="s">
        <v>36</v>
      </c>
      <c r="E481" s="217">
        <v>12020102</v>
      </c>
      <c r="F481" s="217">
        <v>9999</v>
      </c>
      <c r="G481" s="228" t="s">
        <v>401</v>
      </c>
      <c r="H481" s="213">
        <v>0</v>
      </c>
      <c r="I481" s="218">
        <v>0</v>
      </c>
      <c r="J481" s="218">
        <v>0</v>
      </c>
      <c r="K481" s="218">
        <v>40000000</v>
      </c>
      <c r="L481" s="218">
        <v>0</v>
      </c>
      <c r="M481" s="218">
        <v>40000000</v>
      </c>
      <c r="N481" s="219">
        <v>9470037</v>
      </c>
    </row>
    <row r="482" spans="1:14" ht="12.75" x14ac:dyDescent="0.2">
      <c r="A482" s="215" t="s">
        <v>355</v>
      </c>
      <c r="B482" s="216" t="s">
        <v>162</v>
      </c>
      <c r="C482" s="216">
        <v>1105</v>
      </c>
      <c r="D482" s="226" t="s">
        <v>1021</v>
      </c>
      <c r="E482" s="216">
        <v>12020102</v>
      </c>
      <c r="F482" s="216">
        <v>9999</v>
      </c>
      <c r="G482" s="226" t="s">
        <v>1022</v>
      </c>
      <c r="H482" s="213">
        <v>0</v>
      </c>
      <c r="I482" s="213">
        <v>0</v>
      </c>
      <c r="J482" s="213">
        <v>0</v>
      </c>
      <c r="K482" s="213">
        <v>1868118811</v>
      </c>
      <c r="L482" s="213">
        <v>0</v>
      </c>
      <c r="M482" s="213">
        <v>1868118811</v>
      </c>
      <c r="N482" s="214">
        <v>0</v>
      </c>
    </row>
    <row r="483" spans="1:14" ht="12.75" x14ac:dyDescent="0.2">
      <c r="A483" s="215" t="s">
        <v>355</v>
      </c>
      <c r="B483" s="216" t="s">
        <v>162</v>
      </c>
      <c r="C483" s="216">
        <v>1105</v>
      </c>
      <c r="D483" s="226" t="s">
        <v>36</v>
      </c>
      <c r="E483" s="216">
        <v>11020201</v>
      </c>
      <c r="F483" s="216">
        <v>9999</v>
      </c>
      <c r="G483" s="226" t="s">
        <v>401</v>
      </c>
      <c r="H483" s="213">
        <v>0</v>
      </c>
      <c r="I483" s="213">
        <v>0</v>
      </c>
      <c r="J483" s="213">
        <v>0</v>
      </c>
      <c r="K483" s="213">
        <v>0</v>
      </c>
      <c r="L483" s="213">
        <v>0</v>
      </c>
      <c r="M483" s="213">
        <v>0</v>
      </c>
      <c r="N483" s="214">
        <v>13000</v>
      </c>
    </row>
    <row r="484" spans="1:14" ht="12.75" x14ac:dyDescent="0.2">
      <c r="A484" s="215" t="s">
        <v>355</v>
      </c>
      <c r="B484" s="216" t="s">
        <v>162</v>
      </c>
      <c r="C484" s="216">
        <v>1105</v>
      </c>
      <c r="D484" s="226" t="s">
        <v>36</v>
      </c>
      <c r="E484" s="216">
        <v>12020103</v>
      </c>
      <c r="F484" s="216">
        <v>9999</v>
      </c>
      <c r="G484" s="226" t="s">
        <v>401</v>
      </c>
      <c r="H484" s="213">
        <v>0</v>
      </c>
      <c r="I484" s="213">
        <v>0</v>
      </c>
      <c r="J484" s="213">
        <v>0</v>
      </c>
      <c r="K484" s="213">
        <v>0</v>
      </c>
      <c r="L484" s="213">
        <v>0</v>
      </c>
      <c r="M484" s="213">
        <v>0</v>
      </c>
      <c r="N484" s="214">
        <v>5601600</v>
      </c>
    </row>
    <row r="485" spans="1:14" ht="12.75" x14ac:dyDescent="0.2">
      <c r="A485" s="215" t="s">
        <v>355</v>
      </c>
      <c r="B485" s="216" t="s">
        <v>169</v>
      </c>
      <c r="C485" s="216">
        <v>1105</v>
      </c>
      <c r="D485" s="226" t="s">
        <v>36</v>
      </c>
      <c r="E485" s="216">
        <v>12020102</v>
      </c>
      <c r="F485" s="216">
        <v>9999</v>
      </c>
      <c r="G485" s="226" t="s">
        <v>401</v>
      </c>
      <c r="H485" s="213">
        <v>0</v>
      </c>
      <c r="I485" s="213">
        <v>0</v>
      </c>
      <c r="J485" s="213">
        <v>0</v>
      </c>
      <c r="K485" s="213">
        <v>0</v>
      </c>
      <c r="L485" s="213">
        <v>0</v>
      </c>
      <c r="M485" s="213">
        <v>0</v>
      </c>
      <c r="N485" s="214">
        <v>25000000</v>
      </c>
    </row>
    <row r="486" spans="1:14" ht="38.25" x14ac:dyDescent="0.2">
      <c r="A486" s="211" t="s">
        <v>355</v>
      </c>
      <c r="B486" s="212" t="s">
        <v>224</v>
      </c>
      <c r="C486" s="212">
        <v>1105</v>
      </c>
      <c r="D486" s="225" t="s">
        <v>88</v>
      </c>
      <c r="E486" s="212">
        <v>11020201</v>
      </c>
      <c r="F486" s="212">
        <v>9999</v>
      </c>
      <c r="G486" s="225" t="s">
        <v>131</v>
      </c>
      <c r="H486" s="213">
        <v>150000000</v>
      </c>
      <c r="I486" s="213">
        <v>0</v>
      </c>
      <c r="J486" s="213">
        <v>0</v>
      </c>
      <c r="K486" s="213">
        <v>0</v>
      </c>
      <c r="L486" s="213">
        <v>0</v>
      </c>
      <c r="M486" s="213">
        <v>150000000</v>
      </c>
      <c r="N486" s="214">
        <v>51895673</v>
      </c>
    </row>
    <row r="487" spans="1:14" ht="38.25" x14ac:dyDescent="0.2">
      <c r="A487" s="211" t="s">
        <v>355</v>
      </c>
      <c r="B487" s="212" t="s">
        <v>224</v>
      </c>
      <c r="C487" s="212">
        <v>1105</v>
      </c>
      <c r="D487" s="225" t="s">
        <v>88</v>
      </c>
      <c r="E487" s="212">
        <v>11020201</v>
      </c>
      <c r="F487" s="212">
        <v>9999</v>
      </c>
      <c r="G487" s="225" t="s">
        <v>131</v>
      </c>
      <c r="H487" s="213">
        <v>100000000</v>
      </c>
      <c r="I487" s="213">
        <v>0</v>
      </c>
      <c r="J487" s="213">
        <v>0</v>
      </c>
      <c r="K487" s="213">
        <v>0</v>
      </c>
      <c r="L487" s="213">
        <v>0</v>
      </c>
      <c r="M487" s="213">
        <v>100000000</v>
      </c>
      <c r="N487" s="214">
        <v>0</v>
      </c>
    </row>
    <row r="488" spans="1:14" ht="38.25" x14ac:dyDescent="0.2">
      <c r="A488" s="211" t="s">
        <v>355</v>
      </c>
      <c r="B488" s="212" t="s">
        <v>224</v>
      </c>
      <c r="C488" s="212">
        <v>1105</v>
      </c>
      <c r="D488" s="225" t="s">
        <v>88</v>
      </c>
      <c r="E488" s="212">
        <v>11020201</v>
      </c>
      <c r="F488" s="212">
        <v>9999</v>
      </c>
      <c r="G488" s="225" t="s">
        <v>131</v>
      </c>
      <c r="H488" s="213">
        <v>50000000</v>
      </c>
      <c r="I488" s="213">
        <v>0</v>
      </c>
      <c r="J488" s="213">
        <v>0</v>
      </c>
      <c r="K488" s="213">
        <v>8990177069.4400005</v>
      </c>
      <c r="L488" s="213">
        <v>0</v>
      </c>
      <c r="M488" s="213">
        <v>9040177069.4400005</v>
      </c>
      <c r="N488" s="214">
        <v>125163023</v>
      </c>
    </row>
    <row r="489" spans="1:14" ht="12.75" x14ac:dyDescent="0.2">
      <c r="A489" s="215" t="s">
        <v>355</v>
      </c>
      <c r="B489" s="216" t="s">
        <v>240</v>
      </c>
      <c r="C489" s="216">
        <v>1105</v>
      </c>
      <c r="D489" s="226" t="s">
        <v>36</v>
      </c>
      <c r="E489" s="216">
        <v>12020102</v>
      </c>
      <c r="F489" s="216">
        <v>9999</v>
      </c>
      <c r="G489" s="226" t="s">
        <v>401</v>
      </c>
      <c r="H489" s="213">
        <v>0</v>
      </c>
      <c r="I489" s="213">
        <v>0</v>
      </c>
      <c r="J489" s="213">
        <v>0</v>
      </c>
      <c r="K489" s="213">
        <v>0</v>
      </c>
      <c r="L489" s="213">
        <v>0</v>
      </c>
      <c r="M489" s="213">
        <v>0</v>
      </c>
      <c r="N489" s="214">
        <v>29112667</v>
      </c>
    </row>
    <row r="490" spans="1:14" ht="12.75" x14ac:dyDescent="0.2">
      <c r="A490" s="215" t="s">
        <v>355</v>
      </c>
      <c r="B490" s="216" t="s">
        <v>242</v>
      </c>
      <c r="C490" s="216">
        <v>1105</v>
      </c>
      <c r="D490" s="226" t="s">
        <v>36</v>
      </c>
      <c r="E490" s="216">
        <v>12020102</v>
      </c>
      <c r="F490" s="216">
        <v>9999</v>
      </c>
      <c r="G490" s="226" t="s">
        <v>401</v>
      </c>
      <c r="H490" s="213">
        <v>0</v>
      </c>
      <c r="I490" s="213">
        <v>0</v>
      </c>
      <c r="J490" s="213">
        <v>0</v>
      </c>
      <c r="K490" s="213">
        <v>0</v>
      </c>
      <c r="L490" s="213">
        <v>0</v>
      </c>
      <c r="M490" s="213">
        <v>0</v>
      </c>
      <c r="N490" s="214">
        <v>6259578</v>
      </c>
    </row>
    <row r="491" spans="1:14" ht="12.75" x14ac:dyDescent="0.2">
      <c r="A491" s="215" t="s">
        <v>355</v>
      </c>
      <c r="B491" s="216" t="s">
        <v>243</v>
      </c>
      <c r="C491" s="216">
        <v>1105</v>
      </c>
      <c r="D491" s="226" t="s">
        <v>36</v>
      </c>
      <c r="E491" s="216">
        <v>12020102</v>
      </c>
      <c r="F491" s="216">
        <v>9999</v>
      </c>
      <c r="G491" s="226" t="s">
        <v>401</v>
      </c>
      <c r="H491" s="213">
        <v>0</v>
      </c>
      <c r="I491" s="213">
        <v>0</v>
      </c>
      <c r="J491" s="213">
        <v>0</v>
      </c>
      <c r="K491" s="213">
        <v>0</v>
      </c>
      <c r="L491" s="213">
        <v>0</v>
      </c>
      <c r="M491" s="213">
        <v>0</v>
      </c>
      <c r="N491" s="214">
        <v>989502</v>
      </c>
    </row>
    <row r="492" spans="1:14" ht="25.5" x14ac:dyDescent="0.2">
      <c r="A492" s="215" t="s">
        <v>356</v>
      </c>
      <c r="B492" s="216" t="s">
        <v>552</v>
      </c>
      <c r="C492" s="216" t="s">
        <v>552</v>
      </c>
      <c r="D492" s="226" t="s">
        <v>552</v>
      </c>
      <c r="E492" s="216" t="s">
        <v>552</v>
      </c>
      <c r="F492" s="216" t="s">
        <v>552</v>
      </c>
      <c r="G492" s="226" t="s">
        <v>1246</v>
      </c>
      <c r="H492" s="213">
        <v>0</v>
      </c>
      <c r="I492" s="213">
        <v>0</v>
      </c>
      <c r="J492" s="213">
        <v>0</v>
      </c>
      <c r="K492" s="213">
        <v>0</v>
      </c>
      <c r="L492" s="213">
        <v>0</v>
      </c>
      <c r="M492" s="213">
        <v>0</v>
      </c>
      <c r="N492" s="214">
        <v>52468706</v>
      </c>
    </row>
    <row r="493" spans="1:14" ht="12.75" x14ac:dyDescent="0.2">
      <c r="A493" s="215" t="s">
        <v>356</v>
      </c>
      <c r="B493" s="216" t="s">
        <v>179</v>
      </c>
      <c r="C493" s="216">
        <v>1105</v>
      </c>
      <c r="D493" s="226" t="s">
        <v>61</v>
      </c>
      <c r="E493" s="216">
        <v>12020102</v>
      </c>
      <c r="F493" s="216">
        <v>9999</v>
      </c>
      <c r="G493" s="226" t="s">
        <v>420</v>
      </c>
      <c r="H493" s="213">
        <v>0</v>
      </c>
      <c r="I493" s="213">
        <v>0</v>
      </c>
      <c r="J493" s="213">
        <v>0</v>
      </c>
      <c r="K493" s="213">
        <v>0</v>
      </c>
      <c r="L493" s="213">
        <v>0</v>
      </c>
      <c r="M493" s="213">
        <v>0</v>
      </c>
      <c r="N493" s="214">
        <v>52468706</v>
      </c>
    </row>
    <row r="494" spans="1:14" ht="12.75" x14ac:dyDescent="0.2">
      <c r="A494" s="211" t="s">
        <v>814</v>
      </c>
      <c r="B494" s="212" t="s">
        <v>552</v>
      </c>
      <c r="C494" s="212" t="s">
        <v>552</v>
      </c>
      <c r="D494" s="225" t="s">
        <v>552</v>
      </c>
      <c r="E494" s="212" t="s">
        <v>552</v>
      </c>
      <c r="F494" s="212" t="s">
        <v>552</v>
      </c>
      <c r="G494" s="225" t="s">
        <v>934</v>
      </c>
      <c r="H494" s="213">
        <v>47963028753</v>
      </c>
      <c r="I494" s="213">
        <v>0</v>
      </c>
      <c r="J494" s="213">
        <v>0</v>
      </c>
      <c r="K494" s="213">
        <v>3580956444</v>
      </c>
      <c r="L494" s="213">
        <v>0</v>
      </c>
      <c r="M494" s="213">
        <v>51543985197</v>
      </c>
      <c r="N494" s="214">
        <v>22500000000</v>
      </c>
    </row>
    <row r="495" spans="1:14" ht="12.75" x14ac:dyDescent="0.2">
      <c r="A495" s="215" t="s">
        <v>813</v>
      </c>
      <c r="B495" s="216" t="s">
        <v>552</v>
      </c>
      <c r="C495" s="216" t="s">
        <v>552</v>
      </c>
      <c r="D495" s="226" t="s">
        <v>552</v>
      </c>
      <c r="E495" s="216" t="s">
        <v>552</v>
      </c>
      <c r="F495" s="216" t="s">
        <v>552</v>
      </c>
      <c r="G495" s="226" t="s">
        <v>1247</v>
      </c>
      <c r="H495" s="213">
        <v>47963028753</v>
      </c>
      <c r="I495" s="213">
        <v>0</v>
      </c>
      <c r="J495" s="213">
        <v>0</v>
      </c>
      <c r="K495" s="213">
        <v>3580956444</v>
      </c>
      <c r="L495" s="213">
        <v>0</v>
      </c>
      <c r="M495" s="213">
        <v>51543985197</v>
      </c>
      <c r="N495" s="214">
        <v>22500000000</v>
      </c>
    </row>
    <row r="496" spans="1:14" ht="12.75" x14ac:dyDescent="0.2">
      <c r="A496" s="215" t="s">
        <v>812</v>
      </c>
      <c r="B496" s="216" t="s">
        <v>552</v>
      </c>
      <c r="C496" s="216" t="s">
        <v>552</v>
      </c>
      <c r="D496" s="226" t="s">
        <v>552</v>
      </c>
      <c r="E496" s="216" t="s">
        <v>552</v>
      </c>
      <c r="F496" s="216" t="s">
        <v>552</v>
      </c>
      <c r="G496" s="226" t="s">
        <v>1248</v>
      </c>
      <c r="H496" s="213">
        <v>17963028753</v>
      </c>
      <c r="I496" s="213">
        <v>0</v>
      </c>
      <c r="J496" s="213">
        <v>0</v>
      </c>
      <c r="K496" s="213">
        <v>0</v>
      </c>
      <c r="L496" s="213">
        <v>0</v>
      </c>
      <c r="M496" s="213">
        <v>17963028753</v>
      </c>
      <c r="N496" s="214">
        <v>12500000000</v>
      </c>
    </row>
    <row r="497" spans="1:14" ht="12.75" x14ac:dyDescent="0.2">
      <c r="A497" s="215" t="s">
        <v>812</v>
      </c>
      <c r="B497" s="216" t="s">
        <v>261</v>
      </c>
      <c r="C497" s="216">
        <v>1105</v>
      </c>
      <c r="D497" s="226" t="s">
        <v>111</v>
      </c>
      <c r="E497" s="216">
        <v>9999</v>
      </c>
      <c r="F497" s="216">
        <v>9999</v>
      </c>
      <c r="G497" s="226" t="s">
        <v>450</v>
      </c>
      <c r="H497" s="213">
        <v>0</v>
      </c>
      <c r="I497" s="213">
        <v>0</v>
      </c>
      <c r="J497" s="213">
        <v>0</v>
      </c>
      <c r="K497" s="213">
        <v>0</v>
      </c>
      <c r="L497" s="213">
        <v>0</v>
      </c>
      <c r="M497" s="213">
        <v>0</v>
      </c>
      <c r="N497" s="214">
        <v>12500000000</v>
      </c>
    </row>
    <row r="498" spans="1:14" ht="12.75" x14ac:dyDescent="0.2">
      <c r="A498" s="211" t="s">
        <v>812</v>
      </c>
      <c r="B498" s="212" t="s">
        <v>619</v>
      </c>
      <c r="C498" s="212">
        <v>1105</v>
      </c>
      <c r="D498" s="225" t="s">
        <v>111</v>
      </c>
      <c r="E498" s="212">
        <v>120101</v>
      </c>
      <c r="F498" s="212">
        <v>9999</v>
      </c>
      <c r="G498" s="225" t="s">
        <v>450</v>
      </c>
      <c r="H498" s="213">
        <v>17963028753</v>
      </c>
      <c r="I498" s="213">
        <v>0</v>
      </c>
      <c r="J498" s="213">
        <v>0</v>
      </c>
      <c r="K498" s="213">
        <v>0</v>
      </c>
      <c r="L498" s="213">
        <v>0</v>
      </c>
      <c r="M498" s="213">
        <v>17963028753</v>
      </c>
      <c r="N498" s="214">
        <v>0</v>
      </c>
    </row>
    <row r="499" spans="1:14" ht="12.75" x14ac:dyDescent="0.2">
      <c r="A499" s="215" t="s">
        <v>811</v>
      </c>
      <c r="B499" s="216" t="s">
        <v>552</v>
      </c>
      <c r="C499" s="216" t="s">
        <v>552</v>
      </c>
      <c r="D499" s="226" t="s">
        <v>552</v>
      </c>
      <c r="E499" s="216" t="s">
        <v>552</v>
      </c>
      <c r="F499" s="216" t="s">
        <v>552</v>
      </c>
      <c r="G499" s="226" t="s">
        <v>1249</v>
      </c>
      <c r="H499" s="213">
        <v>0</v>
      </c>
      <c r="I499" s="213">
        <v>0</v>
      </c>
      <c r="J499" s="213">
        <v>0</v>
      </c>
      <c r="K499" s="213">
        <v>3580956444</v>
      </c>
      <c r="L499" s="213">
        <v>0</v>
      </c>
      <c r="M499" s="213">
        <v>3580956444</v>
      </c>
      <c r="N499" s="214">
        <v>0</v>
      </c>
    </row>
    <row r="500" spans="1:14" ht="12.75" x14ac:dyDescent="0.2">
      <c r="A500" s="211" t="s">
        <v>811</v>
      </c>
      <c r="B500" s="212" t="s">
        <v>1082</v>
      </c>
      <c r="C500" s="212">
        <v>1105</v>
      </c>
      <c r="D500" s="225" t="s">
        <v>1083</v>
      </c>
      <c r="E500" s="212">
        <v>120101</v>
      </c>
      <c r="F500" s="212">
        <v>9999</v>
      </c>
      <c r="G500" s="225" t="s">
        <v>1084</v>
      </c>
      <c r="H500" s="213">
        <v>0</v>
      </c>
      <c r="I500" s="213">
        <v>0</v>
      </c>
      <c r="J500" s="213">
        <v>0</v>
      </c>
      <c r="K500" s="213">
        <v>3580956444</v>
      </c>
      <c r="L500" s="213">
        <v>0</v>
      </c>
      <c r="M500" s="213">
        <v>3580956444</v>
      </c>
      <c r="N500" s="214">
        <v>0</v>
      </c>
    </row>
    <row r="501" spans="1:14" ht="12.75" x14ac:dyDescent="0.2">
      <c r="A501" s="211" t="s">
        <v>651</v>
      </c>
      <c r="B501" s="212" t="s">
        <v>552</v>
      </c>
      <c r="C501" s="212" t="s">
        <v>552</v>
      </c>
      <c r="D501" s="228" t="s">
        <v>552</v>
      </c>
      <c r="E501" s="217" t="s">
        <v>552</v>
      </c>
      <c r="F501" s="217" t="s">
        <v>552</v>
      </c>
      <c r="G501" s="228" t="s">
        <v>1250</v>
      </c>
      <c r="H501" s="213">
        <v>30000000000</v>
      </c>
      <c r="I501" s="218">
        <v>0</v>
      </c>
      <c r="J501" s="218">
        <v>0</v>
      </c>
      <c r="K501" s="218">
        <v>0</v>
      </c>
      <c r="L501" s="218">
        <v>0</v>
      </c>
      <c r="M501" s="218">
        <v>30000000000</v>
      </c>
      <c r="N501" s="219">
        <v>0</v>
      </c>
    </row>
    <row r="502" spans="1:14" ht="12.75" x14ac:dyDescent="0.2">
      <c r="A502" s="211" t="s">
        <v>651</v>
      </c>
      <c r="B502" s="212" t="s">
        <v>261</v>
      </c>
      <c r="C502" s="212">
        <v>1105</v>
      </c>
      <c r="D502" s="225" t="s">
        <v>111</v>
      </c>
      <c r="E502" s="212">
        <v>120101</v>
      </c>
      <c r="F502" s="212">
        <v>9999</v>
      </c>
      <c r="G502" s="225" t="s">
        <v>450</v>
      </c>
      <c r="H502" s="213">
        <v>30000000000</v>
      </c>
      <c r="I502" s="213">
        <v>0</v>
      </c>
      <c r="J502" s="213">
        <v>0</v>
      </c>
      <c r="K502" s="213">
        <v>0</v>
      </c>
      <c r="L502" s="213">
        <v>0</v>
      </c>
      <c r="M502" s="213">
        <v>30000000000</v>
      </c>
      <c r="N502" s="214">
        <v>0</v>
      </c>
    </row>
    <row r="503" spans="1:14" ht="12.75" x14ac:dyDescent="0.2">
      <c r="A503" s="211" t="s">
        <v>357</v>
      </c>
      <c r="B503" s="212" t="s">
        <v>552</v>
      </c>
      <c r="C503" s="212" t="s">
        <v>552</v>
      </c>
      <c r="D503" s="228" t="s">
        <v>552</v>
      </c>
      <c r="E503" s="217" t="s">
        <v>552</v>
      </c>
      <c r="F503" s="217" t="s">
        <v>552</v>
      </c>
      <c r="G503" s="228" t="s">
        <v>1251</v>
      </c>
      <c r="H503" s="213">
        <v>0</v>
      </c>
      <c r="I503" s="218">
        <v>0</v>
      </c>
      <c r="J503" s="218">
        <v>0</v>
      </c>
      <c r="K503" s="218">
        <v>0</v>
      </c>
      <c r="L503" s="218">
        <v>0</v>
      </c>
      <c r="M503" s="218">
        <v>0</v>
      </c>
      <c r="N503" s="219">
        <v>10000000000</v>
      </c>
    </row>
    <row r="504" spans="1:14" ht="12.75" x14ac:dyDescent="0.2">
      <c r="A504" s="211" t="s">
        <v>357</v>
      </c>
      <c r="B504" s="212" t="s">
        <v>162</v>
      </c>
      <c r="C504" s="212">
        <v>1105</v>
      </c>
      <c r="D504" s="228" t="s">
        <v>111</v>
      </c>
      <c r="E504" s="217">
        <v>9999</v>
      </c>
      <c r="F504" s="217">
        <v>9999</v>
      </c>
      <c r="G504" s="228" t="s">
        <v>450</v>
      </c>
      <c r="H504" s="213">
        <v>0</v>
      </c>
      <c r="I504" s="218">
        <v>0</v>
      </c>
      <c r="J504" s="218">
        <v>0</v>
      </c>
      <c r="K504" s="218">
        <v>0</v>
      </c>
      <c r="L504" s="218">
        <v>0</v>
      </c>
      <c r="M504" s="218">
        <v>0</v>
      </c>
      <c r="N504" s="219">
        <v>10000000000</v>
      </c>
    </row>
    <row r="505" spans="1:14" ht="12.75" x14ac:dyDescent="0.2">
      <c r="A505" s="215" t="s">
        <v>810</v>
      </c>
      <c r="B505" s="216" t="s">
        <v>552</v>
      </c>
      <c r="C505" s="216" t="s">
        <v>552</v>
      </c>
      <c r="D505" s="226" t="s">
        <v>552</v>
      </c>
      <c r="E505" s="216" t="s">
        <v>552</v>
      </c>
      <c r="F505" s="216" t="s">
        <v>552</v>
      </c>
      <c r="G505" s="226" t="s">
        <v>1252</v>
      </c>
      <c r="H505" s="213">
        <v>48684836140</v>
      </c>
      <c r="I505" s="213">
        <v>0</v>
      </c>
      <c r="J505" s="213">
        <v>0</v>
      </c>
      <c r="K505" s="213">
        <v>36875899716</v>
      </c>
      <c r="L505" s="213">
        <v>656791750</v>
      </c>
      <c r="M505" s="213">
        <v>84903944106</v>
      </c>
      <c r="N505" s="214">
        <v>78662760400</v>
      </c>
    </row>
    <row r="506" spans="1:14" ht="12.75" x14ac:dyDescent="0.2">
      <c r="A506" s="215" t="s">
        <v>809</v>
      </c>
      <c r="B506" s="216" t="s">
        <v>552</v>
      </c>
      <c r="C506" s="216" t="s">
        <v>552</v>
      </c>
      <c r="D506" s="226" t="s">
        <v>552</v>
      </c>
      <c r="E506" s="216" t="s">
        <v>552</v>
      </c>
      <c r="F506" s="216" t="s">
        <v>552</v>
      </c>
      <c r="G506" s="226" t="s">
        <v>1253</v>
      </c>
      <c r="H506" s="213">
        <v>100000000</v>
      </c>
      <c r="I506" s="213">
        <v>0</v>
      </c>
      <c r="J506" s="213">
        <v>0</v>
      </c>
      <c r="K506" s="213">
        <v>698317033</v>
      </c>
      <c r="L506" s="213">
        <v>0</v>
      </c>
      <c r="M506" s="213">
        <v>798317033</v>
      </c>
      <c r="N506" s="214">
        <v>497600859</v>
      </c>
    </row>
    <row r="507" spans="1:14" ht="12.75" x14ac:dyDescent="0.2">
      <c r="A507" s="211" t="s">
        <v>808</v>
      </c>
      <c r="B507" s="212" t="s">
        <v>552</v>
      </c>
      <c r="C507" s="212" t="s">
        <v>552</v>
      </c>
      <c r="D507" s="228" t="s">
        <v>552</v>
      </c>
      <c r="E507" s="217" t="s">
        <v>552</v>
      </c>
      <c r="F507" s="217" t="s">
        <v>552</v>
      </c>
      <c r="G507" s="228" t="s">
        <v>1254</v>
      </c>
      <c r="H507" s="213">
        <v>100000000</v>
      </c>
      <c r="I507" s="218">
        <v>0</v>
      </c>
      <c r="J507" s="218">
        <v>0</v>
      </c>
      <c r="K507" s="218">
        <v>698317033</v>
      </c>
      <c r="L507" s="218">
        <v>0</v>
      </c>
      <c r="M507" s="218">
        <v>798317033</v>
      </c>
      <c r="N507" s="219">
        <v>497600859</v>
      </c>
    </row>
    <row r="508" spans="1:14" ht="12.75" x14ac:dyDescent="0.2">
      <c r="A508" s="211" t="s">
        <v>807</v>
      </c>
      <c r="B508" s="216" t="s">
        <v>552</v>
      </c>
      <c r="C508" s="212" t="s">
        <v>552</v>
      </c>
      <c r="D508" s="225" t="s">
        <v>552</v>
      </c>
      <c r="E508" s="212" t="s">
        <v>552</v>
      </c>
      <c r="F508" s="212" t="s">
        <v>552</v>
      </c>
      <c r="G508" s="225" t="s">
        <v>1256</v>
      </c>
      <c r="H508" s="213">
        <v>100000000</v>
      </c>
      <c r="I508" s="213">
        <v>0</v>
      </c>
      <c r="J508" s="213">
        <v>0</v>
      </c>
      <c r="K508" s="213">
        <v>698317033</v>
      </c>
      <c r="L508" s="213">
        <v>0</v>
      </c>
      <c r="M508" s="213">
        <v>798317033</v>
      </c>
      <c r="N508" s="214">
        <v>497600859</v>
      </c>
    </row>
    <row r="509" spans="1:14" ht="12.75" x14ac:dyDescent="0.2">
      <c r="A509" s="211" t="s">
        <v>358</v>
      </c>
      <c r="B509" s="216" t="s">
        <v>552</v>
      </c>
      <c r="C509" s="212" t="s">
        <v>552</v>
      </c>
      <c r="D509" s="225" t="s">
        <v>552</v>
      </c>
      <c r="E509" s="212" t="s">
        <v>552</v>
      </c>
      <c r="F509" s="212" t="s">
        <v>552</v>
      </c>
      <c r="G509" s="225" t="s">
        <v>1257</v>
      </c>
      <c r="H509" s="213">
        <v>0</v>
      </c>
      <c r="I509" s="213">
        <v>0</v>
      </c>
      <c r="J509" s="213">
        <v>0</v>
      </c>
      <c r="K509" s="213">
        <v>234549136</v>
      </c>
      <c r="L509" s="213">
        <v>0</v>
      </c>
      <c r="M509" s="213">
        <v>234549136</v>
      </c>
      <c r="N509" s="214">
        <v>0</v>
      </c>
    </row>
    <row r="510" spans="1:14" ht="12.75" x14ac:dyDescent="0.2">
      <c r="A510" s="215" t="s">
        <v>358</v>
      </c>
      <c r="B510" s="216" t="s">
        <v>1258</v>
      </c>
      <c r="C510" s="212" t="s">
        <v>552</v>
      </c>
      <c r="D510" s="225" t="s">
        <v>552</v>
      </c>
      <c r="E510" s="212" t="s">
        <v>552</v>
      </c>
      <c r="F510" s="212" t="s">
        <v>552</v>
      </c>
      <c r="G510" s="226" t="s">
        <v>1089</v>
      </c>
      <c r="H510" s="213">
        <v>0</v>
      </c>
      <c r="I510" s="213">
        <v>0</v>
      </c>
      <c r="J510" s="213">
        <v>0</v>
      </c>
      <c r="K510" s="213">
        <v>234549136</v>
      </c>
      <c r="L510" s="213">
        <v>0</v>
      </c>
      <c r="M510" s="213">
        <v>234549136</v>
      </c>
      <c r="N510" s="214">
        <v>0</v>
      </c>
    </row>
    <row r="511" spans="1:14" ht="25.5" x14ac:dyDescent="0.2">
      <c r="A511" s="211" t="s">
        <v>359</v>
      </c>
      <c r="B511" s="216" t="s">
        <v>552</v>
      </c>
      <c r="C511" s="212" t="s">
        <v>552</v>
      </c>
      <c r="D511" s="225" t="s">
        <v>552</v>
      </c>
      <c r="E511" s="212" t="s">
        <v>552</v>
      </c>
      <c r="F511" s="212" t="s">
        <v>552</v>
      </c>
      <c r="G511" s="225" t="s">
        <v>1259</v>
      </c>
      <c r="H511" s="213">
        <v>0</v>
      </c>
      <c r="I511" s="213">
        <v>0</v>
      </c>
      <c r="J511" s="213">
        <v>0</v>
      </c>
      <c r="K511" s="213">
        <v>463767897</v>
      </c>
      <c r="L511" s="213">
        <v>0</v>
      </c>
      <c r="M511" s="213">
        <v>463767897</v>
      </c>
      <c r="N511" s="214">
        <v>463767897</v>
      </c>
    </row>
    <row r="512" spans="1:14" ht="12.75" x14ac:dyDescent="0.2">
      <c r="A512" s="211" t="s">
        <v>359</v>
      </c>
      <c r="B512" s="212" t="s">
        <v>1039</v>
      </c>
      <c r="C512" s="212">
        <v>1105</v>
      </c>
      <c r="D512" s="225" t="s">
        <v>612</v>
      </c>
      <c r="E512" s="212">
        <v>12020103</v>
      </c>
      <c r="F512" s="212">
        <v>9999</v>
      </c>
      <c r="G512" s="225" t="s">
        <v>613</v>
      </c>
      <c r="H512" s="213">
        <v>0</v>
      </c>
      <c r="I512" s="213">
        <v>0</v>
      </c>
      <c r="J512" s="213">
        <v>0</v>
      </c>
      <c r="K512" s="213">
        <v>463767897</v>
      </c>
      <c r="L512" s="213">
        <v>0</v>
      </c>
      <c r="M512" s="213">
        <v>463767897</v>
      </c>
      <c r="N512" s="214">
        <v>463767897</v>
      </c>
    </row>
    <row r="513" spans="1:14" ht="25.5" x14ac:dyDescent="0.2">
      <c r="A513" s="211" t="s">
        <v>559</v>
      </c>
      <c r="B513" s="216" t="s">
        <v>552</v>
      </c>
      <c r="C513" s="212" t="s">
        <v>552</v>
      </c>
      <c r="D513" s="225" t="s">
        <v>552</v>
      </c>
      <c r="E513" s="212" t="s">
        <v>552</v>
      </c>
      <c r="F513" s="212" t="s">
        <v>552</v>
      </c>
      <c r="G513" s="225" t="s">
        <v>1260</v>
      </c>
      <c r="H513" s="213">
        <v>100000000</v>
      </c>
      <c r="I513" s="213">
        <v>0</v>
      </c>
      <c r="J513" s="213">
        <v>0</v>
      </c>
      <c r="K513" s="213">
        <v>0</v>
      </c>
      <c r="L513" s="213">
        <v>0</v>
      </c>
      <c r="M513" s="213">
        <v>100000000</v>
      </c>
      <c r="N513" s="214">
        <v>33832962</v>
      </c>
    </row>
    <row r="514" spans="1:14" ht="38.25" x14ac:dyDescent="0.2">
      <c r="A514" s="211" t="s">
        <v>559</v>
      </c>
      <c r="B514" s="212" t="s">
        <v>224</v>
      </c>
      <c r="C514" s="212">
        <v>1105</v>
      </c>
      <c r="D514" s="225" t="s">
        <v>88</v>
      </c>
      <c r="E514" s="212">
        <v>11020201</v>
      </c>
      <c r="F514" s="212">
        <v>9999</v>
      </c>
      <c r="G514" s="225" t="s">
        <v>131</v>
      </c>
      <c r="H514" s="213">
        <v>100000000</v>
      </c>
      <c r="I514" s="213">
        <v>0</v>
      </c>
      <c r="J514" s="213">
        <v>0</v>
      </c>
      <c r="K514" s="213">
        <v>0</v>
      </c>
      <c r="L514" s="213">
        <v>0</v>
      </c>
      <c r="M514" s="213">
        <v>100000000</v>
      </c>
      <c r="N514" s="214">
        <v>33832962</v>
      </c>
    </row>
    <row r="515" spans="1:14" ht="12.75" x14ac:dyDescent="0.2">
      <c r="A515" s="211" t="s">
        <v>804</v>
      </c>
      <c r="B515" s="212" t="s">
        <v>552</v>
      </c>
      <c r="C515" s="212" t="s">
        <v>552</v>
      </c>
      <c r="D515" s="228" t="s">
        <v>552</v>
      </c>
      <c r="E515" s="217" t="s">
        <v>552</v>
      </c>
      <c r="F515" s="217" t="s">
        <v>552</v>
      </c>
      <c r="G515" s="228" t="s">
        <v>1261</v>
      </c>
      <c r="H515" s="213">
        <v>48584836140</v>
      </c>
      <c r="I515" s="218">
        <v>0</v>
      </c>
      <c r="J515" s="218">
        <v>0</v>
      </c>
      <c r="K515" s="218">
        <v>36177582683</v>
      </c>
      <c r="L515" s="218">
        <v>656791750</v>
      </c>
      <c r="M515" s="218">
        <v>84105627073</v>
      </c>
      <c r="N515" s="219">
        <v>78165159541</v>
      </c>
    </row>
    <row r="516" spans="1:14" ht="12.75" x14ac:dyDescent="0.2">
      <c r="A516" s="211" t="s">
        <v>803</v>
      </c>
      <c r="B516" s="212" t="s">
        <v>552</v>
      </c>
      <c r="C516" s="212" t="s">
        <v>552</v>
      </c>
      <c r="D516" s="228" t="s">
        <v>552</v>
      </c>
      <c r="E516" s="217" t="s">
        <v>552</v>
      </c>
      <c r="F516" s="217" t="s">
        <v>552</v>
      </c>
      <c r="G516" s="228" t="s">
        <v>1262</v>
      </c>
      <c r="H516" s="213">
        <v>37775856678</v>
      </c>
      <c r="I516" s="218">
        <v>0</v>
      </c>
      <c r="J516" s="218">
        <v>0</v>
      </c>
      <c r="K516" s="218">
        <v>31583417127</v>
      </c>
      <c r="L516" s="218">
        <v>656791750</v>
      </c>
      <c r="M516" s="218">
        <v>68702482055</v>
      </c>
      <c r="N516" s="219">
        <v>68857224409</v>
      </c>
    </row>
    <row r="517" spans="1:14" ht="12.75" x14ac:dyDescent="0.2">
      <c r="A517" s="215" t="s">
        <v>802</v>
      </c>
      <c r="B517" s="216" t="s">
        <v>552</v>
      </c>
      <c r="C517" s="216" t="s">
        <v>552</v>
      </c>
      <c r="D517" s="226" t="s">
        <v>552</v>
      </c>
      <c r="E517" s="216" t="s">
        <v>552</v>
      </c>
      <c r="F517" s="216" t="s">
        <v>552</v>
      </c>
      <c r="G517" s="226" t="s">
        <v>1263</v>
      </c>
      <c r="H517" s="213">
        <v>29057619576</v>
      </c>
      <c r="I517" s="213">
        <v>0</v>
      </c>
      <c r="J517" s="213">
        <v>0</v>
      </c>
      <c r="K517" s="213">
        <v>1294882581</v>
      </c>
      <c r="L517" s="213">
        <v>0</v>
      </c>
      <c r="M517" s="213">
        <v>30352502157</v>
      </c>
      <c r="N517" s="214">
        <v>30490502157</v>
      </c>
    </row>
    <row r="518" spans="1:14" ht="25.5" x14ac:dyDescent="0.2">
      <c r="A518" s="211" t="s">
        <v>360</v>
      </c>
      <c r="B518" s="216" t="s">
        <v>552</v>
      </c>
      <c r="C518" s="212" t="s">
        <v>552</v>
      </c>
      <c r="D518" s="225" t="s">
        <v>552</v>
      </c>
      <c r="E518" s="212" t="s">
        <v>552</v>
      </c>
      <c r="F518" s="212" t="s">
        <v>552</v>
      </c>
      <c r="G518" s="225" t="s">
        <v>1264</v>
      </c>
      <c r="H518" s="213">
        <v>29057619576</v>
      </c>
      <c r="I518" s="213">
        <v>0</v>
      </c>
      <c r="J518" s="213">
        <v>0</v>
      </c>
      <c r="K518" s="213">
        <v>1294882581</v>
      </c>
      <c r="L518" s="213">
        <v>0</v>
      </c>
      <c r="M518" s="213">
        <v>30352502157</v>
      </c>
      <c r="N518" s="214">
        <v>30490502157</v>
      </c>
    </row>
    <row r="519" spans="1:14" ht="12.75" x14ac:dyDescent="0.2">
      <c r="A519" s="211" t="s">
        <v>360</v>
      </c>
      <c r="B519" s="212" t="s">
        <v>124</v>
      </c>
      <c r="C519" s="212">
        <v>1105</v>
      </c>
      <c r="D519" s="225" t="s">
        <v>1031</v>
      </c>
      <c r="E519" s="212">
        <v>12020101</v>
      </c>
      <c r="F519" s="212">
        <v>9999</v>
      </c>
      <c r="G519" s="225" t="s">
        <v>1032</v>
      </c>
      <c r="H519" s="213">
        <v>29057619576</v>
      </c>
      <c r="I519" s="213">
        <v>0</v>
      </c>
      <c r="J519" s="213">
        <v>0</v>
      </c>
      <c r="K519" s="213">
        <v>0</v>
      </c>
      <c r="L519" s="213">
        <v>0</v>
      </c>
      <c r="M519" s="213">
        <v>29057619576</v>
      </c>
      <c r="N519" s="214">
        <v>29195619576</v>
      </c>
    </row>
    <row r="520" spans="1:14" ht="12.75" x14ac:dyDescent="0.2">
      <c r="A520" s="215" t="s">
        <v>360</v>
      </c>
      <c r="B520" s="216" t="s">
        <v>124</v>
      </c>
      <c r="C520" s="216">
        <v>1105</v>
      </c>
      <c r="D520" s="226" t="s">
        <v>112</v>
      </c>
      <c r="E520" s="216">
        <v>12020101</v>
      </c>
      <c r="F520" s="216">
        <v>9999</v>
      </c>
      <c r="G520" s="226" t="s">
        <v>620</v>
      </c>
      <c r="H520" s="213">
        <v>0</v>
      </c>
      <c r="I520" s="213">
        <v>0</v>
      </c>
      <c r="J520" s="213">
        <v>0</v>
      </c>
      <c r="K520" s="213">
        <v>1294882581</v>
      </c>
      <c r="L520" s="213">
        <v>0</v>
      </c>
      <c r="M520" s="213">
        <v>1294882581</v>
      </c>
      <c r="N520" s="214">
        <v>1294882581</v>
      </c>
    </row>
    <row r="521" spans="1:14" ht="12.75" x14ac:dyDescent="0.2">
      <c r="A521" s="211" t="s">
        <v>801</v>
      </c>
      <c r="B521" s="216" t="s">
        <v>552</v>
      </c>
      <c r="C521" s="212" t="s">
        <v>552</v>
      </c>
      <c r="D521" s="225" t="s">
        <v>552</v>
      </c>
      <c r="E521" s="212" t="s">
        <v>552</v>
      </c>
      <c r="F521" s="212" t="s">
        <v>552</v>
      </c>
      <c r="G521" s="225" t="s">
        <v>1265</v>
      </c>
      <c r="H521" s="213">
        <v>8718237102</v>
      </c>
      <c r="I521" s="213">
        <v>0</v>
      </c>
      <c r="J521" s="213">
        <v>0</v>
      </c>
      <c r="K521" s="213">
        <v>30288534546</v>
      </c>
      <c r="L521" s="213">
        <v>656791750</v>
      </c>
      <c r="M521" s="213">
        <v>38349979898</v>
      </c>
      <c r="N521" s="214">
        <v>38366722252</v>
      </c>
    </row>
    <row r="522" spans="1:14" ht="25.5" x14ac:dyDescent="0.2">
      <c r="A522" s="215" t="s">
        <v>800</v>
      </c>
      <c r="B522" s="216" t="s">
        <v>552</v>
      </c>
      <c r="C522" s="216" t="s">
        <v>552</v>
      </c>
      <c r="D522" s="226" t="s">
        <v>552</v>
      </c>
      <c r="E522" s="216" t="s">
        <v>552</v>
      </c>
      <c r="F522" s="216" t="s">
        <v>552</v>
      </c>
      <c r="G522" s="226" t="s">
        <v>1266</v>
      </c>
      <c r="H522" s="213">
        <v>0</v>
      </c>
      <c r="I522" s="213">
        <v>0</v>
      </c>
      <c r="J522" s="213">
        <v>0</v>
      </c>
      <c r="K522" s="213">
        <v>12950882402</v>
      </c>
      <c r="L522" s="213">
        <v>0</v>
      </c>
      <c r="M522" s="213">
        <v>12950882402</v>
      </c>
      <c r="N522" s="214">
        <v>12967624756</v>
      </c>
    </row>
    <row r="523" spans="1:14" ht="12.75" x14ac:dyDescent="0.2">
      <c r="A523" s="215" t="s">
        <v>799</v>
      </c>
      <c r="B523" s="216" t="s">
        <v>552</v>
      </c>
      <c r="C523" s="216" t="s">
        <v>552</v>
      </c>
      <c r="D523" s="226" t="s">
        <v>552</v>
      </c>
      <c r="E523" s="216" t="s">
        <v>552</v>
      </c>
      <c r="F523" s="216" t="s">
        <v>552</v>
      </c>
      <c r="G523" s="226" t="s">
        <v>1267</v>
      </c>
      <c r="H523" s="213">
        <v>0</v>
      </c>
      <c r="I523" s="213">
        <v>0</v>
      </c>
      <c r="J523" s="213">
        <v>0</v>
      </c>
      <c r="K523" s="213">
        <v>12364249106</v>
      </c>
      <c r="L523" s="213">
        <v>0</v>
      </c>
      <c r="M523" s="213">
        <v>12364249106</v>
      </c>
      <c r="N523" s="214">
        <v>12380991460</v>
      </c>
    </row>
    <row r="524" spans="1:14" ht="12.75" x14ac:dyDescent="0.2">
      <c r="A524" s="211" t="s">
        <v>361</v>
      </c>
      <c r="B524" s="212" t="s">
        <v>552</v>
      </c>
      <c r="C524" s="212" t="s">
        <v>552</v>
      </c>
      <c r="D524" s="228" t="s">
        <v>552</v>
      </c>
      <c r="E524" s="217" t="s">
        <v>552</v>
      </c>
      <c r="F524" s="217" t="s">
        <v>552</v>
      </c>
      <c r="G524" s="228" t="s">
        <v>1255</v>
      </c>
      <c r="H524" s="213">
        <v>0</v>
      </c>
      <c r="I524" s="218">
        <v>0</v>
      </c>
      <c r="J524" s="218">
        <v>0</v>
      </c>
      <c r="K524" s="218">
        <v>12364249106</v>
      </c>
      <c r="L524" s="218">
        <v>0</v>
      </c>
      <c r="M524" s="218">
        <v>12364249106</v>
      </c>
      <c r="N524" s="219">
        <v>12380991460</v>
      </c>
    </row>
    <row r="525" spans="1:14" ht="12.75" x14ac:dyDescent="0.2">
      <c r="A525" s="211" t="s">
        <v>361</v>
      </c>
      <c r="B525" s="212" t="s">
        <v>207</v>
      </c>
      <c r="C525" s="212">
        <v>1105</v>
      </c>
      <c r="D525" s="225" t="s">
        <v>79</v>
      </c>
      <c r="E525" s="212">
        <v>12020103</v>
      </c>
      <c r="F525" s="212">
        <v>9999</v>
      </c>
      <c r="G525" s="225" t="s">
        <v>427</v>
      </c>
      <c r="H525" s="213">
        <v>0</v>
      </c>
      <c r="I525" s="213">
        <v>0</v>
      </c>
      <c r="J525" s="213">
        <v>0</v>
      </c>
      <c r="K525" s="213">
        <v>0</v>
      </c>
      <c r="L525" s="213">
        <v>0</v>
      </c>
      <c r="M525" s="213">
        <v>0</v>
      </c>
      <c r="N525" s="214">
        <v>16742354</v>
      </c>
    </row>
    <row r="526" spans="1:14" ht="12.75" x14ac:dyDescent="0.2">
      <c r="A526" s="215" t="s">
        <v>361</v>
      </c>
      <c r="B526" s="216" t="s">
        <v>693</v>
      </c>
      <c r="C526" s="216">
        <v>1105</v>
      </c>
      <c r="D526" s="226" t="s">
        <v>694</v>
      </c>
      <c r="E526" s="216">
        <v>12020103</v>
      </c>
      <c r="F526" s="216">
        <v>9999</v>
      </c>
      <c r="G526" s="226" t="s">
        <v>695</v>
      </c>
      <c r="H526" s="213">
        <v>0</v>
      </c>
      <c r="I526" s="213">
        <v>0</v>
      </c>
      <c r="J526" s="213">
        <v>0</v>
      </c>
      <c r="K526" s="213">
        <v>12343604516</v>
      </c>
      <c r="L526" s="213">
        <v>0</v>
      </c>
      <c r="M526" s="213">
        <v>12343604516</v>
      </c>
      <c r="N526" s="214">
        <v>12343604516</v>
      </c>
    </row>
    <row r="527" spans="1:14" ht="12.75" x14ac:dyDescent="0.2">
      <c r="A527" s="215" t="s">
        <v>361</v>
      </c>
      <c r="B527" s="216" t="s">
        <v>693</v>
      </c>
      <c r="C527" s="216">
        <v>1105</v>
      </c>
      <c r="D527" s="226" t="s">
        <v>696</v>
      </c>
      <c r="E527" s="216">
        <v>12020301</v>
      </c>
      <c r="F527" s="216">
        <v>9999</v>
      </c>
      <c r="G527" s="226" t="s">
        <v>697</v>
      </c>
      <c r="H527" s="213">
        <v>0</v>
      </c>
      <c r="I527" s="213">
        <v>0</v>
      </c>
      <c r="J527" s="213">
        <v>0</v>
      </c>
      <c r="K527" s="213">
        <v>20644590</v>
      </c>
      <c r="L527" s="213">
        <v>0</v>
      </c>
      <c r="M527" s="213">
        <v>20644590</v>
      </c>
      <c r="N527" s="214">
        <v>20644590</v>
      </c>
    </row>
    <row r="528" spans="1:14" ht="12.75" x14ac:dyDescent="0.2">
      <c r="A528" s="215" t="s">
        <v>798</v>
      </c>
      <c r="B528" s="216" t="s">
        <v>552</v>
      </c>
      <c r="C528" s="212" t="s">
        <v>552</v>
      </c>
      <c r="D528" s="225" t="s">
        <v>552</v>
      </c>
      <c r="E528" s="212" t="s">
        <v>552</v>
      </c>
      <c r="F528" s="212" t="s">
        <v>552</v>
      </c>
      <c r="G528" s="226" t="s">
        <v>1269</v>
      </c>
      <c r="H528" s="213">
        <v>0</v>
      </c>
      <c r="I528" s="213">
        <v>0</v>
      </c>
      <c r="J528" s="213">
        <v>0</v>
      </c>
      <c r="K528" s="213">
        <v>586633296</v>
      </c>
      <c r="L528" s="213">
        <v>0</v>
      </c>
      <c r="M528" s="213">
        <v>586633296</v>
      </c>
      <c r="N528" s="214">
        <v>586633296</v>
      </c>
    </row>
    <row r="529" spans="1:14" ht="12.75" x14ac:dyDescent="0.2">
      <c r="A529" s="215" t="s">
        <v>741</v>
      </c>
      <c r="B529" s="216" t="s">
        <v>552</v>
      </c>
      <c r="C529" s="216" t="s">
        <v>552</v>
      </c>
      <c r="D529" s="226" t="s">
        <v>552</v>
      </c>
      <c r="E529" s="216" t="s">
        <v>552</v>
      </c>
      <c r="F529" s="216" t="s">
        <v>552</v>
      </c>
      <c r="G529" s="226" t="s">
        <v>1269</v>
      </c>
      <c r="H529" s="213">
        <v>0</v>
      </c>
      <c r="I529" s="213">
        <v>0</v>
      </c>
      <c r="J529" s="213">
        <v>0</v>
      </c>
      <c r="K529" s="213">
        <v>4851750</v>
      </c>
      <c r="L529" s="213">
        <v>0</v>
      </c>
      <c r="M529" s="213">
        <v>4851750</v>
      </c>
      <c r="N529" s="214">
        <v>4851750</v>
      </c>
    </row>
    <row r="530" spans="1:14" ht="25.5" x14ac:dyDescent="0.2">
      <c r="A530" s="215" t="s">
        <v>741</v>
      </c>
      <c r="B530" s="216" t="s">
        <v>732</v>
      </c>
      <c r="C530" s="216">
        <v>1105</v>
      </c>
      <c r="D530" s="226" t="s">
        <v>733</v>
      </c>
      <c r="E530" s="216">
        <v>12020101</v>
      </c>
      <c r="F530" s="216">
        <v>9999</v>
      </c>
      <c r="G530" s="226" t="s">
        <v>734</v>
      </c>
      <c r="H530" s="213">
        <v>0</v>
      </c>
      <c r="I530" s="213">
        <v>0</v>
      </c>
      <c r="J530" s="213">
        <v>0</v>
      </c>
      <c r="K530" s="213">
        <v>4851750</v>
      </c>
      <c r="L530" s="213">
        <v>0</v>
      </c>
      <c r="M530" s="213">
        <v>4851750</v>
      </c>
      <c r="N530" s="214">
        <v>4851750</v>
      </c>
    </row>
    <row r="531" spans="1:14" ht="25.5" x14ac:dyDescent="0.2">
      <c r="A531" s="215" t="s">
        <v>797</v>
      </c>
      <c r="B531" s="216" t="s">
        <v>552</v>
      </c>
      <c r="C531" s="212" t="s">
        <v>552</v>
      </c>
      <c r="D531" s="225" t="s">
        <v>552</v>
      </c>
      <c r="E531" s="212" t="s">
        <v>552</v>
      </c>
      <c r="F531" s="212" t="s">
        <v>552</v>
      </c>
      <c r="G531" s="226" t="s">
        <v>1270</v>
      </c>
      <c r="H531" s="213">
        <v>0</v>
      </c>
      <c r="I531" s="213">
        <v>0</v>
      </c>
      <c r="J531" s="213">
        <v>0</v>
      </c>
      <c r="K531" s="213">
        <v>581781546</v>
      </c>
      <c r="L531" s="213">
        <v>0</v>
      </c>
      <c r="M531" s="213">
        <v>581781546</v>
      </c>
      <c r="N531" s="214">
        <v>581781546</v>
      </c>
    </row>
    <row r="532" spans="1:14" ht="12.75" x14ac:dyDescent="0.2">
      <c r="A532" s="215" t="s">
        <v>797</v>
      </c>
      <c r="B532" s="216" t="s">
        <v>1088</v>
      </c>
      <c r="C532" s="216">
        <v>1118</v>
      </c>
      <c r="D532" s="226" t="s">
        <v>119</v>
      </c>
      <c r="E532" s="216">
        <v>12020201</v>
      </c>
      <c r="F532" s="216">
        <v>9999</v>
      </c>
      <c r="G532" s="226" t="s">
        <v>457</v>
      </c>
      <c r="H532" s="213">
        <v>0</v>
      </c>
      <c r="I532" s="213">
        <v>0</v>
      </c>
      <c r="J532" s="213">
        <v>0</v>
      </c>
      <c r="K532" s="213">
        <v>12567393</v>
      </c>
      <c r="L532" s="213">
        <v>0</v>
      </c>
      <c r="M532" s="213">
        <v>12567393</v>
      </c>
      <c r="N532" s="214">
        <v>12567393</v>
      </c>
    </row>
    <row r="533" spans="1:14" ht="12.75" x14ac:dyDescent="0.2">
      <c r="A533" s="215" t="s">
        <v>797</v>
      </c>
      <c r="B533" s="216" t="s">
        <v>1078</v>
      </c>
      <c r="C533" s="216">
        <v>1118</v>
      </c>
      <c r="D533" s="226" t="s">
        <v>119</v>
      </c>
      <c r="E533" s="216">
        <v>12020201</v>
      </c>
      <c r="F533" s="216">
        <v>9999</v>
      </c>
      <c r="G533" s="226" t="s">
        <v>457</v>
      </c>
      <c r="H533" s="213">
        <v>0</v>
      </c>
      <c r="I533" s="213">
        <v>0</v>
      </c>
      <c r="J533" s="213">
        <v>0</v>
      </c>
      <c r="K533" s="213">
        <v>565469418</v>
      </c>
      <c r="L533" s="213">
        <v>0</v>
      </c>
      <c r="M533" s="213">
        <v>565469418</v>
      </c>
      <c r="N533" s="214">
        <v>565469418</v>
      </c>
    </row>
    <row r="534" spans="1:14" ht="12.75" x14ac:dyDescent="0.2">
      <c r="A534" s="215" t="s">
        <v>797</v>
      </c>
      <c r="B534" s="216" t="s">
        <v>1079</v>
      </c>
      <c r="C534" s="216">
        <v>1118</v>
      </c>
      <c r="D534" s="226" t="s">
        <v>119</v>
      </c>
      <c r="E534" s="216">
        <v>12020201</v>
      </c>
      <c r="F534" s="216">
        <v>9999</v>
      </c>
      <c r="G534" s="226" t="s">
        <v>457</v>
      </c>
      <c r="H534" s="213">
        <v>0</v>
      </c>
      <c r="I534" s="213">
        <v>0</v>
      </c>
      <c r="J534" s="213">
        <v>0</v>
      </c>
      <c r="K534" s="213">
        <v>3744735</v>
      </c>
      <c r="L534" s="213">
        <v>0</v>
      </c>
      <c r="M534" s="213">
        <v>3744735</v>
      </c>
      <c r="N534" s="214">
        <v>3744735</v>
      </c>
    </row>
    <row r="535" spans="1:14" ht="25.5" x14ac:dyDescent="0.2">
      <c r="A535" s="215" t="s">
        <v>362</v>
      </c>
      <c r="B535" s="216" t="s">
        <v>552</v>
      </c>
      <c r="C535" s="216" t="s">
        <v>552</v>
      </c>
      <c r="D535" s="226" t="s">
        <v>552</v>
      </c>
      <c r="E535" s="216" t="s">
        <v>552</v>
      </c>
      <c r="F535" s="216" t="s">
        <v>552</v>
      </c>
      <c r="G535" s="226" t="s">
        <v>1272</v>
      </c>
      <c r="H535" s="213">
        <v>8718237102</v>
      </c>
      <c r="I535" s="213">
        <v>0</v>
      </c>
      <c r="J535" s="213">
        <v>0</v>
      </c>
      <c r="K535" s="213">
        <v>17337652144</v>
      </c>
      <c r="L535" s="213">
        <v>656791750</v>
      </c>
      <c r="M535" s="213">
        <v>25399097496</v>
      </c>
      <c r="N535" s="214">
        <v>25399097496</v>
      </c>
    </row>
    <row r="536" spans="1:14" ht="12.75" x14ac:dyDescent="0.2">
      <c r="A536" s="211" t="s">
        <v>362</v>
      </c>
      <c r="B536" s="212" t="s">
        <v>673</v>
      </c>
      <c r="C536" s="212">
        <v>1105</v>
      </c>
      <c r="D536" s="225" t="s">
        <v>674</v>
      </c>
      <c r="E536" s="212">
        <v>12020101</v>
      </c>
      <c r="F536" s="212">
        <v>9999</v>
      </c>
      <c r="G536" s="225" t="s">
        <v>675</v>
      </c>
      <c r="H536" s="213">
        <v>0</v>
      </c>
      <c r="I536" s="213">
        <v>0</v>
      </c>
      <c r="J536" s="213">
        <v>0</v>
      </c>
      <c r="K536" s="213">
        <v>339499994</v>
      </c>
      <c r="L536" s="213">
        <v>0</v>
      </c>
      <c r="M536" s="213">
        <v>339499994</v>
      </c>
      <c r="N536" s="214">
        <v>339499994</v>
      </c>
    </row>
    <row r="537" spans="1:14" ht="12.75" x14ac:dyDescent="0.2">
      <c r="A537" s="211" t="s">
        <v>362</v>
      </c>
      <c r="B537" s="212" t="s">
        <v>676</v>
      </c>
      <c r="C537" s="212">
        <v>1105</v>
      </c>
      <c r="D537" s="225" t="s">
        <v>1033</v>
      </c>
      <c r="E537" s="212">
        <v>12020103</v>
      </c>
      <c r="F537" s="212">
        <v>9999</v>
      </c>
      <c r="G537" s="225" t="s">
        <v>1034</v>
      </c>
      <c r="H537" s="213">
        <v>0</v>
      </c>
      <c r="I537" s="213">
        <v>0</v>
      </c>
      <c r="J537" s="213">
        <v>0</v>
      </c>
      <c r="K537" s="213">
        <v>769928959</v>
      </c>
      <c r="L537" s="213">
        <v>0</v>
      </c>
      <c r="M537" s="213">
        <v>769928959</v>
      </c>
      <c r="N537" s="214">
        <v>769928959</v>
      </c>
    </row>
    <row r="538" spans="1:14" ht="12.75" x14ac:dyDescent="0.2">
      <c r="A538" s="211" t="s">
        <v>362</v>
      </c>
      <c r="B538" s="212" t="s">
        <v>679</v>
      </c>
      <c r="C538" s="212">
        <v>1105</v>
      </c>
      <c r="D538" s="225" t="s">
        <v>1033</v>
      </c>
      <c r="E538" s="212">
        <v>12020103</v>
      </c>
      <c r="F538" s="212">
        <v>9999</v>
      </c>
      <c r="G538" s="225" t="s">
        <v>1034</v>
      </c>
      <c r="H538" s="213">
        <v>0</v>
      </c>
      <c r="I538" s="213">
        <v>0</v>
      </c>
      <c r="J538" s="213">
        <v>0</v>
      </c>
      <c r="K538" s="213">
        <v>143885351</v>
      </c>
      <c r="L538" s="213">
        <v>0</v>
      </c>
      <c r="M538" s="213">
        <v>143885351</v>
      </c>
      <c r="N538" s="214">
        <v>143885351</v>
      </c>
    </row>
    <row r="539" spans="1:14" ht="12.75" x14ac:dyDescent="0.2">
      <c r="A539" s="211" t="s">
        <v>362</v>
      </c>
      <c r="B539" s="212" t="s">
        <v>1035</v>
      </c>
      <c r="C539" s="212">
        <v>1105</v>
      </c>
      <c r="D539" s="225" t="s">
        <v>1036</v>
      </c>
      <c r="E539" s="212">
        <v>12020101</v>
      </c>
      <c r="F539" s="212">
        <v>9999</v>
      </c>
      <c r="G539" s="225" t="s">
        <v>1037</v>
      </c>
      <c r="H539" s="213">
        <v>0</v>
      </c>
      <c r="I539" s="213">
        <v>0</v>
      </c>
      <c r="J539" s="213">
        <v>0</v>
      </c>
      <c r="K539" s="213">
        <v>40354000</v>
      </c>
      <c r="L539" s="213">
        <v>0</v>
      </c>
      <c r="M539" s="213">
        <v>40354000</v>
      </c>
      <c r="N539" s="214">
        <v>40354000</v>
      </c>
    </row>
    <row r="540" spans="1:14" ht="12.75" x14ac:dyDescent="0.2">
      <c r="A540" s="211" t="s">
        <v>362</v>
      </c>
      <c r="B540" s="212" t="s">
        <v>682</v>
      </c>
      <c r="C540" s="212">
        <v>1105</v>
      </c>
      <c r="D540" s="225" t="s">
        <v>683</v>
      </c>
      <c r="E540" s="212">
        <v>12020101</v>
      </c>
      <c r="F540" s="212">
        <v>9999</v>
      </c>
      <c r="G540" s="225" t="s">
        <v>684</v>
      </c>
      <c r="H540" s="213">
        <v>0</v>
      </c>
      <c r="I540" s="213">
        <v>0</v>
      </c>
      <c r="J540" s="213">
        <v>0</v>
      </c>
      <c r="K540" s="213">
        <v>389046423</v>
      </c>
      <c r="L540" s="213">
        <v>0</v>
      </c>
      <c r="M540" s="213">
        <v>389046423</v>
      </c>
      <c r="N540" s="214">
        <v>389046423</v>
      </c>
    </row>
    <row r="541" spans="1:14" ht="12.75" x14ac:dyDescent="0.2">
      <c r="A541" s="211" t="s">
        <v>362</v>
      </c>
      <c r="B541" s="212" t="s">
        <v>262</v>
      </c>
      <c r="C541" s="212">
        <v>1105</v>
      </c>
      <c r="D541" s="225" t="s">
        <v>1031</v>
      </c>
      <c r="E541" s="212">
        <v>12020101</v>
      </c>
      <c r="F541" s="212">
        <v>9999</v>
      </c>
      <c r="G541" s="225" t="s">
        <v>1032</v>
      </c>
      <c r="H541" s="213">
        <v>671994584</v>
      </c>
      <c r="I541" s="213">
        <v>0</v>
      </c>
      <c r="J541" s="213">
        <v>0</v>
      </c>
      <c r="K541" s="213">
        <v>0</v>
      </c>
      <c r="L541" s="213">
        <v>645493781</v>
      </c>
      <c r="M541" s="213">
        <v>26500803</v>
      </c>
      <c r="N541" s="214">
        <v>26500803</v>
      </c>
    </row>
    <row r="542" spans="1:14" ht="12.75" x14ac:dyDescent="0.2">
      <c r="A542" s="211" t="s">
        <v>362</v>
      </c>
      <c r="B542" s="212" t="s">
        <v>263</v>
      </c>
      <c r="C542" s="212">
        <v>1105</v>
      </c>
      <c r="D542" s="225" t="s">
        <v>658</v>
      </c>
      <c r="E542" s="212">
        <v>12020101</v>
      </c>
      <c r="F542" s="212">
        <v>9999</v>
      </c>
      <c r="G542" s="225" t="s">
        <v>659</v>
      </c>
      <c r="H542" s="213">
        <v>899862360</v>
      </c>
      <c r="I542" s="213">
        <v>0</v>
      </c>
      <c r="J542" s="213">
        <v>0</v>
      </c>
      <c r="K542" s="213">
        <v>0</v>
      </c>
      <c r="L542" s="213">
        <v>0</v>
      </c>
      <c r="M542" s="213">
        <v>899862360</v>
      </c>
      <c r="N542" s="214">
        <v>899862360</v>
      </c>
    </row>
    <row r="543" spans="1:14" ht="12.75" x14ac:dyDescent="0.2">
      <c r="A543" s="211" t="s">
        <v>362</v>
      </c>
      <c r="B543" s="212" t="s">
        <v>263</v>
      </c>
      <c r="C543" s="212">
        <v>1105</v>
      </c>
      <c r="D543" s="225" t="s">
        <v>114</v>
      </c>
      <c r="E543" s="212">
        <v>12020101</v>
      </c>
      <c r="F543" s="212">
        <v>9999</v>
      </c>
      <c r="G543" s="225" t="s">
        <v>452</v>
      </c>
      <c r="H543" s="213">
        <v>0</v>
      </c>
      <c r="I543" s="213">
        <v>0</v>
      </c>
      <c r="J543" s="213">
        <v>0</v>
      </c>
      <c r="K543" s="213">
        <v>1521153208</v>
      </c>
      <c r="L543" s="213">
        <v>0</v>
      </c>
      <c r="M543" s="213">
        <v>1521153208</v>
      </c>
      <c r="N543" s="214">
        <v>1521153208</v>
      </c>
    </row>
    <row r="544" spans="1:14" ht="12.75" x14ac:dyDescent="0.2">
      <c r="A544" s="211" t="s">
        <v>362</v>
      </c>
      <c r="B544" s="212" t="s">
        <v>264</v>
      </c>
      <c r="C544" s="212">
        <v>1105</v>
      </c>
      <c r="D544" s="225" t="s">
        <v>115</v>
      </c>
      <c r="E544" s="212">
        <v>12020101</v>
      </c>
      <c r="F544" s="212">
        <v>9999</v>
      </c>
      <c r="G544" s="225" t="s">
        <v>453</v>
      </c>
      <c r="H544" s="213">
        <v>0</v>
      </c>
      <c r="I544" s="213">
        <v>0</v>
      </c>
      <c r="J544" s="213">
        <v>0</v>
      </c>
      <c r="K544" s="213">
        <v>1596403</v>
      </c>
      <c r="L544" s="213">
        <v>0</v>
      </c>
      <c r="M544" s="213">
        <v>1596403</v>
      </c>
      <c r="N544" s="214">
        <v>1596403</v>
      </c>
    </row>
    <row r="545" spans="1:14" ht="12.75" x14ac:dyDescent="0.2">
      <c r="A545" s="211" t="s">
        <v>362</v>
      </c>
      <c r="B545" s="212" t="s">
        <v>264</v>
      </c>
      <c r="C545" s="212">
        <v>1105</v>
      </c>
      <c r="D545" s="225" t="s">
        <v>81</v>
      </c>
      <c r="E545" s="212">
        <v>12020301</v>
      </c>
      <c r="F545" s="212">
        <v>9999</v>
      </c>
      <c r="G545" s="225" t="s">
        <v>429</v>
      </c>
      <c r="H545" s="213">
        <v>0</v>
      </c>
      <c r="I545" s="213">
        <v>0</v>
      </c>
      <c r="J545" s="213">
        <v>0</v>
      </c>
      <c r="K545" s="213">
        <v>509720</v>
      </c>
      <c r="L545" s="213">
        <v>0</v>
      </c>
      <c r="M545" s="213">
        <v>509720</v>
      </c>
      <c r="N545" s="214">
        <v>509720</v>
      </c>
    </row>
    <row r="546" spans="1:14" ht="12.75" x14ac:dyDescent="0.2">
      <c r="A546" s="211" t="s">
        <v>362</v>
      </c>
      <c r="B546" s="212" t="s">
        <v>701</v>
      </c>
      <c r="C546" s="212">
        <v>1105</v>
      </c>
      <c r="D546" s="225" t="s">
        <v>702</v>
      </c>
      <c r="E546" s="212">
        <v>12020101</v>
      </c>
      <c r="F546" s="212">
        <v>9999</v>
      </c>
      <c r="G546" s="225" t="s">
        <v>703</v>
      </c>
      <c r="H546" s="213">
        <v>0</v>
      </c>
      <c r="I546" s="213">
        <v>0</v>
      </c>
      <c r="J546" s="213">
        <v>0</v>
      </c>
      <c r="K546" s="213">
        <v>455028862</v>
      </c>
      <c r="L546" s="213">
        <v>0</v>
      </c>
      <c r="M546" s="213">
        <v>455028862</v>
      </c>
      <c r="N546" s="214">
        <v>455028862</v>
      </c>
    </row>
    <row r="547" spans="1:14" ht="12.75" x14ac:dyDescent="0.2">
      <c r="A547" s="215" t="s">
        <v>362</v>
      </c>
      <c r="B547" s="216" t="s">
        <v>1068</v>
      </c>
      <c r="C547" s="216">
        <v>1105</v>
      </c>
      <c r="D547" s="226" t="s">
        <v>658</v>
      </c>
      <c r="E547" s="216">
        <v>12020101</v>
      </c>
      <c r="F547" s="216">
        <v>9999</v>
      </c>
      <c r="G547" s="226" t="s">
        <v>659</v>
      </c>
      <c r="H547" s="213">
        <v>0</v>
      </c>
      <c r="I547" s="213">
        <v>0</v>
      </c>
      <c r="J547" s="213">
        <v>0</v>
      </c>
      <c r="K547" s="213">
        <v>158311689</v>
      </c>
      <c r="L547" s="213">
        <v>0</v>
      </c>
      <c r="M547" s="213">
        <v>158311689</v>
      </c>
      <c r="N547" s="214">
        <v>158311689</v>
      </c>
    </row>
    <row r="548" spans="1:14" ht="12.75" x14ac:dyDescent="0.2">
      <c r="A548" s="211" t="s">
        <v>362</v>
      </c>
      <c r="B548" s="212" t="s">
        <v>1043</v>
      </c>
      <c r="C548" s="212">
        <v>1105</v>
      </c>
      <c r="D548" s="225" t="s">
        <v>1044</v>
      </c>
      <c r="E548" s="212">
        <v>12020101</v>
      </c>
      <c r="F548" s="212">
        <v>9999</v>
      </c>
      <c r="G548" s="225" t="s">
        <v>1045</v>
      </c>
      <c r="H548" s="213">
        <v>0</v>
      </c>
      <c r="I548" s="213">
        <v>0</v>
      </c>
      <c r="J548" s="213">
        <v>0</v>
      </c>
      <c r="K548" s="213">
        <v>3313575</v>
      </c>
      <c r="L548" s="213">
        <v>0</v>
      </c>
      <c r="M548" s="213">
        <v>3313575</v>
      </c>
      <c r="N548" s="214">
        <v>3313575</v>
      </c>
    </row>
    <row r="549" spans="1:14" ht="12.75" x14ac:dyDescent="0.2">
      <c r="A549" s="211" t="s">
        <v>362</v>
      </c>
      <c r="B549" s="212" t="s">
        <v>624</v>
      </c>
      <c r="C549" s="212">
        <v>1105</v>
      </c>
      <c r="D549" s="225" t="s">
        <v>625</v>
      </c>
      <c r="E549" s="212">
        <v>12020101</v>
      </c>
      <c r="F549" s="212">
        <v>9999</v>
      </c>
      <c r="G549" s="225" t="s">
        <v>626</v>
      </c>
      <c r="H549" s="213">
        <v>0</v>
      </c>
      <c r="I549" s="213">
        <v>0</v>
      </c>
      <c r="J549" s="213">
        <v>0</v>
      </c>
      <c r="K549" s="213">
        <v>300458850</v>
      </c>
      <c r="L549" s="213">
        <v>0</v>
      </c>
      <c r="M549" s="213">
        <v>300458850</v>
      </c>
      <c r="N549" s="214">
        <v>300458850</v>
      </c>
    </row>
    <row r="550" spans="1:14" ht="12.75" x14ac:dyDescent="0.2">
      <c r="A550" s="211" t="s">
        <v>362</v>
      </c>
      <c r="B550" s="212" t="s">
        <v>707</v>
      </c>
      <c r="C550" s="212">
        <v>1105</v>
      </c>
      <c r="D550" s="225" t="s">
        <v>708</v>
      </c>
      <c r="E550" s="212">
        <v>12020101</v>
      </c>
      <c r="F550" s="212">
        <v>9999</v>
      </c>
      <c r="G550" s="225" t="s">
        <v>709</v>
      </c>
      <c r="H550" s="213">
        <v>0</v>
      </c>
      <c r="I550" s="213">
        <v>0</v>
      </c>
      <c r="J550" s="213">
        <v>0</v>
      </c>
      <c r="K550" s="213">
        <v>393879645</v>
      </c>
      <c r="L550" s="213">
        <v>0</v>
      </c>
      <c r="M550" s="213">
        <v>393879645</v>
      </c>
      <c r="N550" s="214">
        <v>393879645</v>
      </c>
    </row>
    <row r="551" spans="1:14" ht="12.75" x14ac:dyDescent="0.2">
      <c r="A551" s="211" t="s">
        <v>362</v>
      </c>
      <c r="B551" s="212" t="s">
        <v>710</v>
      </c>
      <c r="C551" s="212">
        <v>1105</v>
      </c>
      <c r="D551" s="225" t="s">
        <v>711</v>
      </c>
      <c r="E551" s="212">
        <v>12020101</v>
      </c>
      <c r="F551" s="212">
        <v>9999</v>
      </c>
      <c r="G551" s="225" t="s">
        <v>712</v>
      </c>
      <c r="H551" s="213">
        <v>0</v>
      </c>
      <c r="I551" s="213">
        <v>0</v>
      </c>
      <c r="J551" s="213">
        <v>0</v>
      </c>
      <c r="K551" s="213">
        <v>393876631</v>
      </c>
      <c r="L551" s="213">
        <v>0</v>
      </c>
      <c r="M551" s="213">
        <v>393876631</v>
      </c>
      <c r="N551" s="214">
        <v>393876631</v>
      </c>
    </row>
    <row r="552" spans="1:14" ht="12.75" x14ac:dyDescent="0.2">
      <c r="A552" s="211" t="s">
        <v>362</v>
      </c>
      <c r="B552" s="212" t="s">
        <v>713</v>
      </c>
      <c r="C552" s="212">
        <v>1105</v>
      </c>
      <c r="D552" s="225" t="s">
        <v>79</v>
      </c>
      <c r="E552" s="212">
        <v>12020103</v>
      </c>
      <c r="F552" s="212">
        <v>9999</v>
      </c>
      <c r="G552" s="225" t="s">
        <v>427</v>
      </c>
      <c r="H552" s="213">
        <v>0</v>
      </c>
      <c r="I552" s="213">
        <v>0</v>
      </c>
      <c r="J552" s="213">
        <v>0</v>
      </c>
      <c r="K552" s="213">
        <v>2797114567</v>
      </c>
      <c r="L552" s="213">
        <v>0</v>
      </c>
      <c r="M552" s="213">
        <v>2797114567</v>
      </c>
      <c r="N552" s="214">
        <v>2797114567</v>
      </c>
    </row>
    <row r="553" spans="1:14" ht="12.75" x14ac:dyDescent="0.2">
      <c r="A553" s="211" t="s">
        <v>362</v>
      </c>
      <c r="B553" s="212" t="s">
        <v>265</v>
      </c>
      <c r="C553" s="212">
        <v>1105</v>
      </c>
      <c r="D553" s="225" t="s">
        <v>116</v>
      </c>
      <c r="E553" s="212">
        <v>12020101</v>
      </c>
      <c r="F553" s="212">
        <v>9999</v>
      </c>
      <c r="G553" s="225" t="s">
        <v>454</v>
      </c>
      <c r="H553" s="213">
        <v>0</v>
      </c>
      <c r="I553" s="213">
        <v>0</v>
      </c>
      <c r="J553" s="213">
        <v>0</v>
      </c>
      <c r="K553" s="213">
        <v>21069728</v>
      </c>
      <c r="L553" s="213">
        <v>0</v>
      </c>
      <c r="M553" s="213">
        <v>21069728</v>
      </c>
      <c r="N553" s="214">
        <v>21069728</v>
      </c>
    </row>
    <row r="554" spans="1:14" ht="12.75" x14ac:dyDescent="0.2">
      <c r="A554" s="211" t="s">
        <v>362</v>
      </c>
      <c r="B554" s="212" t="s">
        <v>714</v>
      </c>
      <c r="C554" s="212">
        <v>1105</v>
      </c>
      <c r="D554" s="225" t="s">
        <v>715</v>
      </c>
      <c r="E554" s="212">
        <v>12020101</v>
      </c>
      <c r="F554" s="212">
        <v>9999</v>
      </c>
      <c r="G554" s="225" t="s">
        <v>716</v>
      </c>
      <c r="H554" s="213">
        <v>0</v>
      </c>
      <c r="I554" s="213">
        <v>0</v>
      </c>
      <c r="J554" s="213">
        <v>0</v>
      </c>
      <c r="K554" s="213">
        <v>23064425</v>
      </c>
      <c r="L554" s="213">
        <v>0</v>
      </c>
      <c r="M554" s="213">
        <v>23064425</v>
      </c>
      <c r="N554" s="214">
        <v>23064425</v>
      </c>
    </row>
    <row r="555" spans="1:14" ht="12.75" x14ac:dyDescent="0.2">
      <c r="A555" s="211" t="s">
        <v>362</v>
      </c>
      <c r="B555" s="212" t="s">
        <v>717</v>
      </c>
      <c r="C555" s="212">
        <v>1105</v>
      </c>
      <c r="D555" s="225" t="s">
        <v>718</v>
      </c>
      <c r="E555" s="212">
        <v>11020102</v>
      </c>
      <c r="F555" s="212">
        <v>9999</v>
      </c>
      <c r="G555" s="225" t="s">
        <v>719</v>
      </c>
      <c r="H555" s="213">
        <v>0</v>
      </c>
      <c r="I555" s="213">
        <v>0</v>
      </c>
      <c r="J555" s="213">
        <v>0</v>
      </c>
      <c r="K555" s="213">
        <v>5056159</v>
      </c>
      <c r="L555" s="213">
        <v>0</v>
      </c>
      <c r="M555" s="213">
        <v>5056159</v>
      </c>
      <c r="N555" s="214">
        <v>5056159</v>
      </c>
    </row>
    <row r="556" spans="1:14" ht="12.75" x14ac:dyDescent="0.2">
      <c r="A556" s="211" t="s">
        <v>362</v>
      </c>
      <c r="B556" s="212" t="s">
        <v>720</v>
      </c>
      <c r="C556" s="212">
        <v>1105</v>
      </c>
      <c r="D556" s="225" t="s">
        <v>718</v>
      </c>
      <c r="E556" s="212">
        <v>11020102</v>
      </c>
      <c r="F556" s="212">
        <v>9999</v>
      </c>
      <c r="G556" s="225" t="s">
        <v>719</v>
      </c>
      <c r="H556" s="213">
        <v>0</v>
      </c>
      <c r="I556" s="213">
        <v>0</v>
      </c>
      <c r="J556" s="213">
        <v>0</v>
      </c>
      <c r="K556" s="213">
        <v>17134527</v>
      </c>
      <c r="L556" s="213">
        <v>0</v>
      </c>
      <c r="M556" s="213">
        <v>17134527</v>
      </c>
      <c r="N556" s="214">
        <v>17134527</v>
      </c>
    </row>
    <row r="557" spans="1:14" ht="12.75" x14ac:dyDescent="0.2">
      <c r="A557" s="211" t="s">
        <v>362</v>
      </c>
      <c r="B557" s="212" t="s">
        <v>721</v>
      </c>
      <c r="C557" s="212">
        <v>1105</v>
      </c>
      <c r="D557" s="225" t="s">
        <v>113</v>
      </c>
      <c r="E557" s="212">
        <v>12020101</v>
      </c>
      <c r="F557" s="212">
        <v>9999</v>
      </c>
      <c r="G557" s="225" t="s">
        <v>451</v>
      </c>
      <c r="H557" s="213">
        <v>0</v>
      </c>
      <c r="I557" s="213">
        <v>0</v>
      </c>
      <c r="J557" s="213">
        <v>0</v>
      </c>
      <c r="K557" s="213">
        <v>243568403</v>
      </c>
      <c r="L557" s="213">
        <v>0</v>
      </c>
      <c r="M557" s="213">
        <v>243568403</v>
      </c>
      <c r="N557" s="214">
        <v>243568403</v>
      </c>
    </row>
    <row r="558" spans="1:14" ht="12.75" x14ac:dyDescent="0.2">
      <c r="A558" s="211" t="s">
        <v>362</v>
      </c>
      <c r="B558" s="212" t="s">
        <v>722</v>
      </c>
      <c r="C558" s="212">
        <v>1105</v>
      </c>
      <c r="D558" s="228" t="s">
        <v>112</v>
      </c>
      <c r="E558" s="217">
        <v>12020101</v>
      </c>
      <c r="F558" s="217">
        <v>9999</v>
      </c>
      <c r="G558" s="228" t="s">
        <v>620</v>
      </c>
      <c r="H558" s="213">
        <v>0</v>
      </c>
      <c r="I558" s="218">
        <v>0</v>
      </c>
      <c r="J558" s="218">
        <v>0</v>
      </c>
      <c r="K558" s="218">
        <v>525534360</v>
      </c>
      <c r="L558" s="218">
        <v>0</v>
      </c>
      <c r="M558" s="218">
        <v>525534360</v>
      </c>
      <c r="N558" s="219">
        <v>525534360</v>
      </c>
    </row>
    <row r="559" spans="1:14" ht="12.75" x14ac:dyDescent="0.2">
      <c r="A559" s="211" t="s">
        <v>362</v>
      </c>
      <c r="B559" s="212" t="s">
        <v>722</v>
      </c>
      <c r="C559" s="212">
        <v>1105</v>
      </c>
      <c r="D559" s="228" t="s">
        <v>658</v>
      </c>
      <c r="E559" s="217">
        <v>12020101</v>
      </c>
      <c r="F559" s="217">
        <v>9999</v>
      </c>
      <c r="G559" s="228" t="s">
        <v>659</v>
      </c>
      <c r="H559" s="213">
        <v>45537371</v>
      </c>
      <c r="I559" s="218">
        <v>0</v>
      </c>
      <c r="J559" s="218">
        <v>0</v>
      </c>
      <c r="K559" s="218">
        <v>0</v>
      </c>
      <c r="L559" s="218">
        <v>0</v>
      </c>
      <c r="M559" s="218">
        <v>45537371</v>
      </c>
      <c r="N559" s="219">
        <v>45537371</v>
      </c>
    </row>
    <row r="560" spans="1:14" ht="12.75" x14ac:dyDescent="0.2">
      <c r="A560" s="215" t="s">
        <v>362</v>
      </c>
      <c r="B560" s="216" t="s">
        <v>723</v>
      </c>
      <c r="C560" s="216">
        <v>1105</v>
      </c>
      <c r="D560" s="226" t="s">
        <v>724</v>
      </c>
      <c r="E560" s="216">
        <v>12020101</v>
      </c>
      <c r="F560" s="216">
        <v>9999</v>
      </c>
      <c r="G560" s="226" t="s">
        <v>455</v>
      </c>
      <c r="H560" s="213">
        <v>0</v>
      </c>
      <c r="I560" s="213">
        <v>0</v>
      </c>
      <c r="J560" s="213">
        <v>0</v>
      </c>
      <c r="K560" s="213">
        <v>499921072</v>
      </c>
      <c r="L560" s="213">
        <v>0</v>
      </c>
      <c r="M560" s="213">
        <v>499921072</v>
      </c>
      <c r="N560" s="214">
        <v>499921072</v>
      </c>
    </row>
    <row r="561" spans="1:14" ht="12.75" x14ac:dyDescent="0.2">
      <c r="A561" s="211" t="s">
        <v>362</v>
      </c>
      <c r="B561" s="212" t="s">
        <v>267</v>
      </c>
      <c r="C561" s="212">
        <v>1105</v>
      </c>
      <c r="D561" s="228" t="s">
        <v>658</v>
      </c>
      <c r="E561" s="217">
        <v>12020101</v>
      </c>
      <c r="F561" s="217">
        <v>9999</v>
      </c>
      <c r="G561" s="228" t="s">
        <v>659</v>
      </c>
      <c r="H561" s="213">
        <v>4620709093</v>
      </c>
      <c r="I561" s="218">
        <v>0</v>
      </c>
      <c r="J561" s="218">
        <v>0</v>
      </c>
      <c r="K561" s="218">
        <v>0</v>
      </c>
      <c r="L561" s="218">
        <v>0</v>
      </c>
      <c r="M561" s="218">
        <v>4620709093</v>
      </c>
      <c r="N561" s="219">
        <v>4620709093</v>
      </c>
    </row>
    <row r="562" spans="1:14" ht="12.75" x14ac:dyDescent="0.2">
      <c r="A562" s="211" t="s">
        <v>362</v>
      </c>
      <c r="B562" s="212" t="s">
        <v>267</v>
      </c>
      <c r="C562" s="212">
        <v>1105</v>
      </c>
      <c r="D562" s="228" t="s">
        <v>117</v>
      </c>
      <c r="E562" s="217">
        <v>12020101</v>
      </c>
      <c r="F562" s="217">
        <v>9999</v>
      </c>
      <c r="G562" s="228" t="s">
        <v>455</v>
      </c>
      <c r="H562" s="213">
        <v>0</v>
      </c>
      <c r="I562" s="218">
        <v>0</v>
      </c>
      <c r="J562" s="218">
        <v>0</v>
      </c>
      <c r="K562" s="218">
        <v>3766533903</v>
      </c>
      <c r="L562" s="218">
        <v>0</v>
      </c>
      <c r="M562" s="218">
        <v>3766533903</v>
      </c>
      <c r="N562" s="219">
        <v>3766533903</v>
      </c>
    </row>
    <row r="563" spans="1:14" ht="12.75" x14ac:dyDescent="0.2">
      <c r="A563" s="215" t="s">
        <v>362</v>
      </c>
      <c r="B563" s="216" t="s">
        <v>268</v>
      </c>
      <c r="C563" s="216">
        <v>1105</v>
      </c>
      <c r="D563" s="226" t="s">
        <v>118</v>
      </c>
      <c r="E563" s="216">
        <v>12020103</v>
      </c>
      <c r="F563" s="216">
        <v>9999</v>
      </c>
      <c r="G563" s="226" t="s">
        <v>456</v>
      </c>
      <c r="H563" s="213">
        <v>0</v>
      </c>
      <c r="I563" s="213">
        <v>0</v>
      </c>
      <c r="J563" s="213">
        <v>0</v>
      </c>
      <c r="K563" s="213">
        <v>221469169</v>
      </c>
      <c r="L563" s="213">
        <v>0</v>
      </c>
      <c r="M563" s="213">
        <v>221469169</v>
      </c>
      <c r="N563" s="214">
        <v>221469169</v>
      </c>
    </row>
    <row r="564" spans="1:14" ht="12.75" x14ac:dyDescent="0.2">
      <c r="A564" s="215" t="s">
        <v>362</v>
      </c>
      <c r="B564" s="216" t="s">
        <v>725</v>
      </c>
      <c r="C564" s="216">
        <v>1105</v>
      </c>
      <c r="D564" s="226" t="s">
        <v>726</v>
      </c>
      <c r="E564" s="216">
        <v>12020101</v>
      </c>
      <c r="F564" s="216">
        <v>9999</v>
      </c>
      <c r="G564" s="226" t="s">
        <v>727</v>
      </c>
      <c r="H564" s="213">
        <v>0</v>
      </c>
      <c r="I564" s="213">
        <v>0</v>
      </c>
      <c r="J564" s="213">
        <v>0</v>
      </c>
      <c r="K564" s="213">
        <v>612568527</v>
      </c>
      <c r="L564" s="213">
        <v>0</v>
      </c>
      <c r="M564" s="213">
        <v>612568527</v>
      </c>
      <c r="N564" s="214">
        <v>612568527</v>
      </c>
    </row>
    <row r="565" spans="1:14" ht="12.75" x14ac:dyDescent="0.2">
      <c r="A565" s="211" t="s">
        <v>362</v>
      </c>
      <c r="B565" s="216" t="s">
        <v>728</v>
      </c>
      <c r="C565" s="212">
        <v>1105</v>
      </c>
      <c r="D565" s="225" t="s">
        <v>729</v>
      </c>
      <c r="E565" s="212">
        <v>12020101</v>
      </c>
      <c r="F565" s="212">
        <v>9999</v>
      </c>
      <c r="G565" s="225" t="s">
        <v>730</v>
      </c>
      <c r="H565" s="213">
        <v>0</v>
      </c>
      <c r="I565" s="213">
        <v>0</v>
      </c>
      <c r="J565" s="213">
        <v>0</v>
      </c>
      <c r="K565" s="213">
        <v>2546046152</v>
      </c>
      <c r="L565" s="213">
        <v>0</v>
      </c>
      <c r="M565" s="213">
        <v>2546046152</v>
      </c>
      <c r="N565" s="214">
        <v>2546046152</v>
      </c>
    </row>
    <row r="566" spans="1:14" ht="12.75" x14ac:dyDescent="0.2">
      <c r="A566" s="211" t="s">
        <v>362</v>
      </c>
      <c r="B566" s="216" t="s">
        <v>1054</v>
      </c>
      <c r="C566" s="212">
        <v>1105</v>
      </c>
      <c r="D566" s="225" t="s">
        <v>658</v>
      </c>
      <c r="E566" s="212">
        <v>12020101</v>
      </c>
      <c r="F566" s="212">
        <v>9999</v>
      </c>
      <c r="G566" s="225" t="s">
        <v>659</v>
      </c>
      <c r="H566" s="213">
        <v>0</v>
      </c>
      <c r="I566" s="213">
        <v>0</v>
      </c>
      <c r="J566" s="213">
        <v>0</v>
      </c>
      <c r="K566" s="213">
        <v>962591951</v>
      </c>
      <c r="L566" s="213">
        <v>0</v>
      </c>
      <c r="M566" s="213">
        <v>962591951</v>
      </c>
      <c r="N566" s="214">
        <v>962591951</v>
      </c>
    </row>
    <row r="567" spans="1:14" ht="25.5" x14ac:dyDescent="0.2">
      <c r="A567" s="211" t="s">
        <v>362</v>
      </c>
      <c r="B567" s="216" t="s">
        <v>633</v>
      </c>
      <c r="C567" s="212">
        <v>1105</v>
      </c>
      <c r="D567" s="225" t="s">
        <v>634</v>
      </c>
      <c r="E567" s="212">
        <v>12020101</v>
      </c>
      <c r="F567" s="212">
        <v>9999</v>
      </c>
      <c r="G567" s="225" t="s">
        <v>635</v>
      </c>
      <c r="H567" s="213">
        <v>0</v>
      </c>
      <c r="I567" s="213">
        <v>0</v>
      </c>
      <c r="J567" s="213">
        <v>0</v>
      </c>
      <c r="K567" s="213">
        <v>139773941</v>
      </c>
      <c r="L567" s="213">
        <v>0</v>
      </c>
      <c r="M567" s="213">
        <v>139773941</v>
      </c>
      <c r="N567" s="214">
        <v>139773941</v>
      </c>
    </row>
    <row r="568" spans="1:14" ht="12.75" x14ac:dyDescent="0.2">
      <c r="A568" s="211" t="s">
        <v>362</v>
      </c>
      <c r="B568" s="212" t="s">
        <v>633</v>
      </c>
      <c r="C568" s="212">
        <v>1105</v>
      </c>
      <c r="D568" s="228" t="s">
        <v>1031</v>
      </c>
      <c r="E568" s="217">
        <v>12020101</v>
      </c>
      <c r="F568" s="217">
        <v>9999</v>
      </c>
      <c r="G568" s="228" t="s">
        <v>1032</v>
      </c>
      <c r="H568" s="213">
        <v>40000000</v>
      </c>
      <c r="I568" s="218">
        <v>0</v>
      </c>
      <c r="J568" s="218">
        <v>0</v>
      </c>
      <c r="K568" s="218">
        <v>0</v>
      </c>
      <c r="L568" s="218">
        <v>0</v>
      </c>
      <c r="M568" s="218">
        <v>40000000</v>
      </c>
      <c r="N568" s="219">
        <v>40000000</v>
      </c>
    </row>
    <row r="569" spans="1:14" ht="12.75" x14ac:dyDescent="0.2">
      <c r="A569" s="215" t="s">
        <v>362</v>
      </c>
      <c r="B569" s="216" t="s">
        <v>1056</v>
      </c>
      <c r="C569" s="216">
        <v>1105</v>
      </c>
      <c r="D569" s="226" t="s">
        <v>658</v>
      </c>
      <c r="E569" s="216">
        <v>12020101</v>
      </c>
      <c r="F569" s="216">
        <v>9999</v>
      </c>
      <c r="G569" s="226" t="s">
        <v>659</v>
      </c>
      <c r="H569" s="213">
        <v>0</v>
      </c>
      <c r="I569" s="213">
        <v>0</v>
      </c>
      <c r="J569" s="213">
        <v>0</v>
      </c>
      <c r="K569" s="213">
        <v>45361950</v>
      </c>
      <c r="L569" s="213">
        <v>0</v>
      </c>
      <c r="M569" s="213">
        <v>45361950</v>
      </c>
      <c r="N569" s="214">
        <v>45361950</v>
      </c>
    </row>
    <row r="570" spans="1:14" ht="12.75" x14ac:dyDescent="0.2">
      <c r="A570" s="211" t="s">
        <v>362</v>
      </c>
      <c r="B570" s="212" t="s">
        <v>639</v>
      </c>
      <c r="C570" s="212">
        <v>1105</v>
      </c>
      <c r="D570" s="228" t="s">
        <v>658</v>
      </c>
      <c r="E570" s="217">
        <v>12020103</v>
      </c>
      <c r="F570" s="217">
        <v>9999</v>
      </c>
      <c r="G570" s="228" t="s">
        <v>659</v>
      </c>
      <c r="H570" s="213">
        <v>2440133694</v>
      </c>
      <c r="I570" s="218">
        <v>0</v>
      </c>
      <c r="J570" s="218">
        <v>0</v>
      </c>
      <c r="K570" s="218">
        <v>0</v>
      </c>
      <c r="L570" s="218">
        <v>11297969</v>
      </c>
      <c r="M570" s="218">
        <v>2428835725</v>
      </c>
      <c r="N570" s="219">
        <v>2428835725</v>
      </c>
    </row>
    <row r="571" spans="1:14" ht="12.75" x14ac:dyDescent="0.2">
      <c r="A571" s="211" t="s">
        <v>796</v>
      </c>
      <c r="B571" s="212" t="s">
        <v>552</v>
      </c>
      <c r="C571" s="212" t="s">
        <v>552</v>
      </c>
      <c r="D571" s="225" t="s">
        <v>552</v>
      </c>
      <c r="E571" s="212" t="s">
        <v>552</v>
      </c>
      <c r="F571" s="212" t="s">
        <v>552</v>
      </c>
      <c r="G571" s="225" t="s">
        <v>1273</v>
      </c>
      <c r="H571" s="213">
        <v>10808979462</v>
      </c>
      <c r="I571" s="213">
        <v>0</v>
      </c>
      <c r="J571" s="213">
        <v>0</v>
      </c>
      <c r="K571" s="213">
        <v>4594165556</v>
      </c>
      <c r="L571" s="213">
        <v>0</v>
      </c>
      <c r="M571" s="213">
        <v>15403145018</v>
      </c>
      <c r="N571" s="214">
        <v>9307935132</v>
      </c>
    </row>
    <row r="572" spans="1:14" ht="12.75" x14ac:dyDescent="0.2">
      <c r="A572" s="211" t="s">
        <v>795</v>
      </c>
      <c r="B572" s="212" t="s">
        <v>552</v>
      </c>
      <c r="C572" s="212" t="s">
        <v>552</v>
      </c>
      <c r="D572" s="225" t="s">
        <v>552</v>
      </c>
      <c r="E572" s="212" t="s">
        <v>552</v>
      </c>
      <c r="F572" s="212" t="s">
        <v>552</v>
      </c>
      <c r="G572" s="225" t="s">
        <v>1265</v>
      </c>
      <c r="H572" s="213">
        <v>10808979462</v>
      </c>
      <c r="I572" s="213">
        <v>0</v>
      </c>
      <c r="J572" s="213">
        <v>0</v>
      </c>
      <c r="K572" s="213">
        <v>4594165556</v>
      </c>
      <c r="L572" s="213">
        <v>0</v>
      </c>
      <c r="M572" s="213">
        <v>15403145018</v>
      </c>
      <c r="N572" s="214">
        <v>9307935132</v>
      </c>
    </row>
    <row r="573" spans="1:14" ht="25.5" x14ac:dyDescent="0.2">
      <c r="A573" s="211" t="s">
        <v>794</v>
      </c>
      <c r="B573" s="212" t="s">
        <v>552</v>
      </c>
      <c r="C573" s="212" t="s">
        <v>552</v>
      </c>
      <c r="D573" s="225" t="s">
        <v>552</v>
      </c>
      <c r="E573" s="212" t="s">
        <v>552</v>
      </c>
      <c r="F573" s="212" t="s">
        <v>552</v>
      </c>
      <c r="G573" s="225" t="s">
        <v>1266</v>
      </c>
      <c r="H573" s="213">
        <v>241924642</v>
      </c>
      <c r="I573" s="213">
        <v>0</v>
      </c>
      <c r="J573" s="213">
        <v>0</v>
      </c>
      <c r="K573" s="213">
        <v>1859858484</v>
      </c>
      <c r="L573" s="213">
        <v>0</v>
      </c>
      <c r="M573" s="213">
        <v>2101783126</v>
      </c>
      <c r="N573" s="214">
        <v>2081783126</v>
      </c>
    </row>
    <row r="574" spans="1:14" ht="12.75" x14ac:dyDescent="0.2">
      <c r="A574" s="211" t="s">
        <v>793</v>
      </c>
      <c r="B574" s="212" t="s">
        <v>552</v>
      </c>
      <c r="C574" s="212" t="s">
        <v>552</v>
      </c>
      <c r="D574" s="228" t="s">
        <v>552</v>
      </c>
      <c r="E574" s="217" t="s">
        <v>552</v>
      </c>
      <c r="F574" s="217" t="s">
        <v>552</v>
      </c>
      <c r="G574" s="228" t="s">
        <v>1268</v>
      </c>
      <c r="H574" s="213">
        <v>241924642</v>
      </c>
      <c r="I574" s="218">
        <v>0</v>
      </c>
      <c r="J574" s="218">
        <v>0</v>
      </c>
      <c r="K574" s="218">
        <v>1859858484</v>
      </c>
      <c r="L574" s="218">
        <v>0</v>
      </c>
      <c r="M574" s="218">
        <v>2101783126</v>
      </c>
      <c r="N574" s="219">
        <v>2081783126</v>
      </c>
    </row>
    <row r="575" spans="1:14" ht="25.5" x14ac:dyDescent="0.2">
      <c r="A575" s="215" t="s">
        <v>558</v>
      </c>
      <c r="B575" s="216" t="s">
        <v>552</v>
      </c>
      <c r="C575" s="216" t="s">
        <v>552</v>
      </c>
      <c r="D575" s="226" t="s">
        <v>552</v>
      </c>
      <c r="E575" s="216" t="s">
        <v>552</v>
      </c>
      <c r="F575" s="216" t="s">
        <v>552</v>
      </c>
      <c r="G575" s="226" t="s">
        <v>1275</v>
      </c>
      <c r="H575" s="213">
        <v>157333333</v>
      </c>
      <c r="I575" s="213">
        <v>0</v>
      </c>
      <c r="J575" s="213">
        <v>0</v>
      </c>
      <c r="K575" s="213">
        <v>167003567</v>
      </c>
      <c r="L575" s="213">
        <v>0</v>
      </c>
      <c r="M575" s="213">
        <v>324336900</v>
      </c>
      <c r="N575" s="214">
        <v>304336900</v>
      </c>
    </row>
    <row r="576" spans="1:14" ht="12.75" x14ac:dyDescent="0.2">
      <c r="A576" s="211" t="s">
        <v>558</v>
      </c>
      <c r="B576" s="212" t="s">
        <v>1051</v>
      </c>
      <c r="C576" s="212">
        <v>1105</v>
      </c>
      <c r="D576" s="225" t="s">
        <v>658</v>
      </c>
      <c r="E576" s="212">
        <v>12020101</v>
      </c>
      <c r="F576" s="212">
        <v>9999</v>
      </c>
      <c r="G576" s="225" t="s">
        <v>659</v>
      </c>
      <c r="H576" s="213">
        <v>157333333</v>
      </c>
      <c r="I576" s="213">
        <v>0</v>
      </c>
      <c r="J576" s="213">
        <v>0</v>
      </c>
      <c r="K576" s="213">
        <v>167003567</v>
      </c>
      <c r="L576" s="213">
        <v>0</v>
      </c>
      <c r="M576" s="213">
        <v>324336900</v>
      </c>
      <c r="N576" s="214">
        <v>304336900</v>
      </c>
    </row>
    <row r="577" spans="1:14" ht="25.5" x14ac:dyDescent="0.2">
      <c r="A577" s="211" t="s">
        <v>557</v>
      </c>
      <c r="B577" s="216" t="s">
        <v>552</v>
      </c>
      <c r="C577" s="212" t="s">
        <v>552</v>
      </c>
      <c r="D577" s="225" t="s">
        <v>552</v>
      </c>
      <c r="E577" s="212" t="s">
        <v>552</v>
      </c>
      <c r="F577" s="212" t="s">
        <v>552</v>
      </c>
      <c r="G577" s="225" t="s">
        <v>1259</v>
      </c>
      <c r="H577" s="213">
        <v>84591309</v>
      </c>
      <c r="I577" s="213">
        <v>0</v>
      </c>
      <c r="J577" s="213">
        <v>0</v>
      </c>
      <c r="K577" s="213">
        <v>1692854917</v>
      </c>
      <c r="L577" s="213">
        <v>0</v>
      </c>
      <c r="M577" s="213">
        <v>1777446226</v>
      </c>
      <c r="N577" s="214">
        <v>1777446226</v>
      </c>
    </row>
    <row r="578" spans="1:14" ht="12.75" x14ac:dyDescent="0.2">
      <c r="A578" s="211" t="s">
        <v>557</v>
      </c>
      <c r="B578" s="212" t="s">
        <v>1051</v>
      </c>
      <c r="C578" s="212">
        <v>1105</v>
      </c>
      <c r="D578" s="225" t="s">
        <v>658</v>
      </c>
      <c r="E578" s="212">
        <v>12020101</v>
      </c>
      <c r="F578" s="212">
        <v>9999</v>
      </c>
      <c r="G578" s="225" t="s">
        <v>659</v>
      </c>
      <c r="H578" s="213">
        <v>84591309</v>
      </c>
      <c r="I578" s="213">
        <v>0</v>
      </c>
      <c r="J578" s="213">
        <v>0</v>
      </c>
      <c r="K578" s="213">
        <v>1692854917</v>
      </c>
      <c r="L578" s="213">
        <v>0</v>
      </c>
      <c r="M578" s="213">
        <v>1777446226</v>
      </c>
      <c r="N578" s="214">
        <v>1777446226</v>
      </c>
    </row>
    <row r="579" spans="1:14" ht="25.5" x14ac:dyDescent="0.2">
      <c r="A579" s="215" t="s">
        <v>792</v>
      </c>
      <c r="B579" s="216" t="s">
        <v>552</v>
      </c>
      <c r="C579" s="216" t="s">
        <v>552</v>
      </c>
      <c r="D579" s="226" t="s">
        <v>552</v>
      </c>
      <c r="E579" s="216" t="s">
        <v>552</v>
      </c>
      <c r="F579" s="216" t="s">
        <v>552</v>
      </c>
      <c r="G579" s="226" t="s">
        <v>1271</v>
      </c>
      <c r="H579" s="213">
        <v>4980000000</v>
      </c>
      <c r="I579" s="213">
        <v>0</v>
      </c>
      <c r="J579" s="213">
        <v>0</v>
      </c>
      <c r="K579" s="213">
        <v>0</v>
      </c>
      <c r="L579" s="213">
        <v>0</v>
      </c>
      <c r="M579" s="213">
        <v>4980000000</v>
      </c>
      <c r="N579" s="214">
        <v>1413844435</v>
      </c>
    </row>
    <row r="580" spans="1:14" ht="12.75" x14ac:dyDescent="0.2">
      <c r="A580" s="211" t="s">
        <v>792</v>
      </c>
      <c r="B580" s="212" t="s">
        <v>1041</v>
      </c>
      <c r="C580" s="212">
        <v>1105</v>
      </c>
      <c r="D580" s="225" t="s">
        <v>658</v>
      </c>
      <c r="E580" s="212">
        <v>12020101</v>
      </c>
      <c r="F580" s="212">
        <v>9999</v>
      </c>
      <c r="G580" s="225" t="s">
        <v>659</v>
      </c>
      <c r="H580" s="213">
        <v>4980000000</v>
      </c>
      <c r="I580" s="213">
        <v>0</v>
      </c>
      <c r="J580" s="213">
        <v>0</v>
      </c>
      <c r="K580" s="213">
        <v>0</v>
      </c>
      <c r="L580" s="213">
        <v>0</v>
      </c>
      <c r="M580" s="213">
        <v>4980000000</v>
      </c>
      <c r="N580" s="214">
        <v>1413844435</v>
      </c>
    </row>
    <row r="581" spans="1:14" ht="25.5" x14ac:dyDescent="0.2">
      <c r="A581" s="215" t="s">
        <v>363</v>
      </c>
      <c r="B581" s="216" t="s">
        <v>552</v>
      </c>
      <c r="C581" s="216" t="s">
        <v>552</v>
      </c>
      <c r="D581" s="226" t="s">
        <v>552</v>
      </c>
      <c r="E581" s="216" t="s">
        <v>552</v>
      </c>
      <c r="F581" s="216" t="s">
        <v>552</v>
      </c>
      <c r="G581" s="226" t="s">
        <v>1272</v>
      </c>
      <c r="H581" s="213">
        <v>5587054820</v>
      </c>
      <c r="I581" s="213">
        <v>0</v>
      </c>
      <c r="J581" s="213">
        <v>0</v>
      </c>
      <c r="K581" s="213">
        <v>2734307072</v>
      </c>
      <c r="L581" s="213">
        <v>0</v>
      </c>
      <c r="M581" s="213">
        <v>8321361892</v>
      </c>
      <c r="N581" s="214">
        <v>5812307571</v>
      </c>
    </row>
    <row r="582" spans="1:14" ht="12.75" x14ac:dyDescent="0.2">
      <c r="A582" s="211" t="s">
        <v>363</v>
      </c>
      <c r="B582" s="212" t="s">
        <v>689</v>
      </c>
      <c r="C582" s="212">
        <v>1105</v>
      </c>
      <c r="D582" s="225" t="s">
        <v>690</v>
      </c>
      <c r="E582" s="212">
        <v>12020101</v>
      </c>
      <c r="F582" s="212">
        <v>9999</v>
      </c>
      <c r="G582" s="225" t="s">
        <v>691</v>
      </c>
      <c r="H582" s="213">
        <v>0</v>
      </c>
      <c r="I582" s="213">
        <v>0</v>
      </c>
      <c r="J582" s="213">
        <v>0</v>
      </c>
      <c r="K582" s="213">
        <v>13276587</v>
      </c>
      <c r="L582" s="213">
        <v>0</v>
      </c>
      <c r="M582" s="213">
        <v>13276587</v>
      </c>
      <c r="N582" s="214">
        <v>13276587</v>
      </c>
    </row>
    <row r="583" spans="1:14" ht="12.75" x14ac:dyDescent="0.2">
      <c r="A583" s="215" t="s">
        <v>363</v>
      </c>
      <c r="B583" s="216" t="s">
        <v>1040</v>
      </c>
      <c r="C583" s="216">
        <v>1105</v>
      </c>
      <c r="D583" s="226" t="s">
        <v>658</v>
      </c>
      <c r="E583" s="216">
        <v>12020101</v>
      </c>
      <c r="F583" s="216">
        <v>9999</v>
      </c>
      <c r="G583" s="226" t="s">
        <v>659</v>
      </c>
      <c r="H583" s="213">
        <v>5587054820</v>
      </c>
      <c r="I583" s="213">
        <v>0</v>
      </c>
      <c r="J583" s="213">
        <v>0</v>
      </c>
      <c r="K583" s="213">
        <v>2721030485</v>
      </c>
      <c r="L583" s="213">
        <v>0</v>
      </c>
      <c r="M583" s="213">
        <v>8308085305</v>
      </c>
      <c r="N583" s="214">
        <v>5799030984</v>
      </c>
    </row>
    <row r="584" spans="1:14" ht="12.75" x14ac:dyDescent="0.2">
      <c r="A584" s="215" t="s">
        <v>791</v>
      </c>
      <c r="B584" s="216" t="s">
        <v>552</v>
      </c>
      <c r="C584" s="216" t="s">
        <v>552</v>
      </c>
      <c r="D584" s="226" t="s">
        <v>552</v>
      </c>
      <c r="E584" s="216" t="s">
        <v>552</v>
      </c>
      <c r="F584" s="216" t="s">
        <v>552</v>
      </c>
      <c r="G584" s="226" t="s">
        <v>1276</v>
      </c>
      <c r="H584" s="213">
        <v>2000000000</v>
      </c>
      <c r="I584" s="213">
        <v>0</v>
      </c>
      <c r="J584" s="213">
        <v>0</v>
      </c>
      <c r="K584" s="213">
        <v>0</v>
      </c>
      <c r="L584" s="213">
        <v>0</v>
      </c>
      <c r="M584" s="213">
        <v>2000000000</v>
      </c>
      <c r="N584" s="214">
        <v>18476339</v>
      </c>
    </row>
    <row r="585" spans="1:14" ht="12.75" x14ac:dyDescent="0.2">
      <c r="A585" s="211" t="s">
        <v>790</v>
      </c>
      <c r="B585" s="212" t="s">
        <v>552</v>
      </c>
      <c r="C585" s="212" t="s">
        <v>552</v>
      </c>
      <c r="D585" s="225" t="s">
        <v>552</v>
      </c>
      <c r="E585" s="212" t="s">
        <v>552</v>
      </c>
      <c r="F585" s="212" t="s">
        <v>552</v>
      </c>
      <c r="G585" s="225" t="s">
        <v>1277</v>
      </c>
      <c r="H585" s="213">
        <v>2000000000</v>
      </c>
      <c r="I585" s="213">
        <v>0</v>
      </c>
      <c r="J585" s="213">
        <v>0</v>
      </c>
      <c r="K585" s="213">
        <v>0</v>
      </c>
      <c r="L585" s="213">
        <v>0</v>
      </c>
      <c r="M585" s="213">
        <v>2000000000</v>
      </c>
      <c r="N585" s="214">
        <v>18449645</v>
      </c>
    </row>
    <row r="586" spans="1:14" ht="12.75" x14ac:dyDescent="0.2">
      <c r="A586" s="211" t="s">
        <v>364</v>
      </c>
      <c r="B586" s="212" t="s">
        <v>552</v>
      </c>
      <c r="C586" s="212" t="s">
        <v>552</v>
      </c>
      <c r="D586" s="225" t="s">
        <v>552</v>
      </c>
      <c r="E586" s="212" t="s">
        <v>552</v>
      </c>
      <c r="F586" s="212" t="s">
        <v>552</v>
      </c>
      <c r="G586" s="225" t="s">
        <v>1278</v>
      </c>
      <c r="H586" s="213">
        <v>2000000000</v>
      </c>
      <c r="I586" s="213">
        <v>0</v>
      </c>
      <c r="J586" s="213">
        <v>0</v>
      </c>
      <c r="K586" s="213">
        <v>0</v>
      </c>
      <c r="L586" s="213">
        <v>0</v>
      </c>
      <c r="M586" s="213">
        <v>2000000000</v>
      </c>
      <c r="N586" s="214">
        <v>18449645</v>
      </c>
    </row>
    <row r="587" spans="1:14" ht="12.75" x14ac:dyDescent="0.2">
      <c r="A587" s="215" t="s">
        <v>364</v>
      </c>
      <c r="B587" s="216" t="s">
        <v>162</v>
      </c>
      <c r="C587" s="216">
        <v>1105</v>
      </c>
      <c r="D587" s="226" t="s">
        <v>37</v>
      </c>
      <c r="E587" s="216">
        <v>12020201</v>
      </c>
      <c r="F587" s="216">
        <v>9999</v>
      </c>
      <c r="G587" s="226" t="s">
        <v>402</v>
      </c>
      <c r="H587" s="213">
        <v>1700000000</v>
      </c>
      <c r="I587" s="213">
        <v>0</v>
      </c>
      <c r="J587" s="213">
        <v>0</v>
      </c>
      <c r="K587" s="213">
        <v>0</v>
      </c>
      <c r="L587" s="213">
        <v>0</v>
      </c>
      <c r="M587" s="213">
        <v>1700000000</v>
      </c>
      <c r="N587" s="214">
        <v>15678195</v>
      </c>
    </row>
    <row r="588" spans="1:14" ht="12.75" x14ac:dyDescent="0.2">
      <c r="A588" s="211" t="s">
        <v>364</v>
      </c>
      <c r="B588" s="212" t="s">
        <v>198</v>
      </c>
      <c r="C588" s="212">
        <v>1105</v>
      </c>
      <c r="D588" s="228" t="s">
        <v>72</v>
      </c>
      <c r="E588" s="217">
        <v>12020201</v>
      </c>
      <c r="F588" s="217">
        <v>9999</v>
      </c>
      <c r="G588" s="228" t="s">
        <v>426</v>
      </c>
      <c r="H588" s="213">
        <v>300000000</v>
      </c>
      <c r="I588" s="218">
        <v>0</v>
      </c>
      <c r="J588" s="218">
        <v>0</v>
      </c>
      <c r="K588" s="218">
        <v>0</v>
      </c>
      <c r="L588" s="218">
        <v>0</v>
      </c>
      <c r="M588" s="218">
        <v>300000000</v>
      </c>
      <c r="N588" s="219">
        <v>2771450</v>
      </c>
    </row>
    <row r="589" spans="1:14" ht="12.75" x14ac:dyDescent="0.2">
      <c r="A589" s="215" t="s">
        <v>789</v>
      </c>
      <c r="B589" s="216" t="s">
        <v>552</v>
      </c>
      <c r="C589" s="216" t="s">
        <v>552</v>
      </c>
      <c r="D589" s="226" t="s">
        <v>552</v>
      </c>
      <c r="E589" s="216" t="s">
        <v>552</v>
      </c>
      <c r="F589" s="216" t="s">
        <v>552</v>
      </c>
      <c r="G589" s="226" t="s">
        <v>788</v>
      </c>
      <c r="H589" s="213">
        <v>0</v>
      </c>
      <c r="I589" s="213">
        <v>0</v>
      </c>
      <c r="J589" s="213">
        <v>0</v>
      </c>
      <c r="K589" s="213">
        <v>0</v>
      </c>
      <c r="L589" s="213">
        <v>0</v>
      </c>
      <c r="M589" s="213">
        <v>0</v>
      </c>
      <c r="N589" s="214">
        <v>26694</v>
      </c>
    </row>
    <row r="590" spans="1:14" ht="12.75" x14ac:dyDescent="0.2">
      <c r="A590" s="215" t="s">
        <v>365</v>
      </c>
      <c r="B590" s="216" t="s">
        <v>552</v>
      </c>
      <c r="C590" s="216" t="s">
        <v>552</v>
      </c>
      <c r="D590" s="226" t="s">
        <v>552</v>
      </c>
      <c r="E590" s="216" t="s">
        <v>552</v>
      </c>
      <c r="F590" s="216" t="s">
        <v>552</v>
      </c>
      <c r="G590" s="226" t="s">
        <v>1278</v>
      </c>
      <c r="H590" s="213">
        <v>0</v>
      </c>
      <c r="I590" s="213">
        <v>0</v>
      </c>
      <c r="J590" s="213">
        <v>0</v>
      </c>
      <c r="K590" s="213">
        <v>0</v>
      </c>
      <c r="L590" s="213">
        <v>0</v>
      </c>
      <c r="M590" s="213">
        <v>0</v>
      </c>
      <c r="N590" s="214">
        <v>26694</v>
      </c>
    </row>
    <row r="591" spans="1:14" ht="12.75" x14ac:dyDescent="0.2">
      <c r="A591" s="211" t="s">
        <v>365</v>
      </c>
      <c r="B591" s="212" t="s">
        <v>222</v>
      </c>
      <c r="C591" s="212">
        <v>1105</v>
      </c>
      <c r="D591" s="228" t="s">
        <v>87</v>
      </c>
      <c r="E591" s="217">
        <v>12020201</v>
      </c>
      <c r="F591" s="217">
        <v>9999</v>
      </c>
      <c r="G591" s="228" t="s">
        <v>435</v>
      </c>
      <c r="H591" s="213">
        <v>0</v>
      </c>
      <c r="I591" s="218">
        <v>0</v>
      </c>
      <c r="J591" s="218">
        <v>0</v>
      </c>
      <c r="K591" s="218">
        <v>0</v>
      </c>
      <c r="L591" s="218">
        <v>0</v>
      </c>
      <c r="M591" s="218">
        <v>0</v>
      </c>
      <c r="N591" s="219">
        <v>26694</v>
      </c>
    </row>
    <row r="592" spans="1:14" ht="12.75" x14ac:dyDescent="0.2">
      <c r="A592" s="215" t="s">
        <v>787</v>
      </c>
      <c r="B592" s="216" t="s">
        <v>552</v>
      </c>
      <c r="C592" s="216" t="s">
        <v>552</v>
      </c>
      <c r="D592" s="226" t="s">
        <v>552</v>
      </c>
      <c r="E592" s="216" t="s">
        <v>552</v>
      </c>
      <c r="F592" s="216" t="s">
        <v>552</v>
      </c>
      <c r="G592" s="226" t="s">
        <v>1279</v>
      </c>
      <c r="H592" s="213">
        <v>1748690109</v>
      </c>
      <c r="I592" s="213">
        <v>0</v>
      </c>
      <c r="J592" s="213">
        <v>0</v>
      </c>
      <c r="K592" s="213">
        <v>470660251</v>
      </c>
      <c r="L592" s="213">
        <v>0</v>
      </c>
      <c r="M592" s="213">
        <v>2219350360</v>
      </c>
      <c r="N592" s="214">
        <v>14250539379</v>
      </c>
    </row>
    <row r="593" spans="1:14" ht="12.75" x14ac:dyDescent="0.2">
      <c r="A593" s="211" t="s">
        <v>785</v>
      </c>
      <c r="B593" s="212" t="s">
        <v>552</v>
      </c>
      <c r="C593" s="212" t="s">
        <v>552</v>
      </c>
      <c r="D593" s="225" t="s">
        <v>552</v>
      </c>
      <c r="E593" s="212" t="s">
        <v>552</v>
      </c>
      <c r="F593" s="212" t="s">
        <v>552</v>
      </c>
      <c r="G593" s="225" t="s">
        <v>1280</v>
      </c>
      <c r="H593" s="213">
        <v>1293690109</v>
      </c>
      <c r="I593" s="213">
        <v>0</v>
      </c>
      <c r="J593" s="213">
        <v>0</v>
      </c>
      <c r="K593" s="213">
        <v>0</v>
      </c>
      <c r="L593" s="213">
        <v>0</v>
      </c>
      <c r="M593" s="213">
        <v>1293690109</v>
      </c>
      <c r="N593" s="214">
        <v>494042261</v>
      </c>
    </row>
    <row r="594" spans="1:14" ht="25.5" x14ac:dyDescent="0.2">
      <c r="A594" s="211" t="s">
        <v>366</v>
      </c>
      <c r="B594" s="212" t="s">
        <v>552</v>
      </c>
      <c r="C594" s="212" t="s">
        <v>552</v>
      </c>
      <c r="D594" s="225" t="s">
        <v>552</v>
      </c>
      <c r="E594" s="212" t="s">
        <v>552</v>
      </c>
      <c r="F594" s="212" t="s">
        <v>552</v>
      </c>
      <c r="G594" s="225" t="s">
        <v>1274</v>
      </c>
      <c r="H594" s="213">
        <v>1293690109</v>
      </c>
      <c r="I594" s="213">
        <v>0</v>
      </c>
      <c r="J594" s="213">
        <v>0</v>
      </c>
      <c r="K594" s="213">
        <v>0</v>
      </c>
      <c r="L594" s="213">
        <v>0</v>
      </c>
      <c r="M594" s="213">
        <v>1293690109</v>
      </c>
      <c r="N594" s="214">
        <v>494042261</v>
      </c>
    </row>
    <row r="595" spans="1:14" ht="12.75" x14ac:dyDescent="0.2">
      <c r="A595" s="215" t="s">
        <v>366</v>
      </c>
      <c r="B595" s="216" t="s">
        <v>162</v>
      </c>
      <c r="C595" s="216">
        <v>1105</v>
      </c>
      <c r="D595" s="226" t="s">
        <v>38</v>
      </c>
      <c r="E595" s="216">
        <v>12020301</v>
      </c>
      <c r="F595" s="216">
        <v>9999</v>
      </c>
      <c r="G595" s="226" t="s">
        <v>403</v>
      </c>
      <c r="H595" s="213">
        <v>1293690109</v>
      </c>
      <c r="I595" s="213">
        <v>0</v>
      </c>
      <c r="J595" s="213">
        <v>0</v>
      </c>
      <c r="K595" s="213">
        <v>0</v>
      </c>
      <c r="L595" s="213">
        <v>0</v>
      </c>
      <c r="M595" s="213">
        <v>1293690109</v>
      </c>
      <c r="N595" s="214">
        <v>490802686</v>
      </c>
    </row>
    <row r="596" spans="1:14" ht="12.75" x14ac:dyDescent="0.2">
      <c r="A596" s="211" t="s">
        <v>366</v>
      </c>
      <c r="B596" s="212" t="s">
        <v>162</v>
      </c>
      <c r="C596" s="212">
        <v>1105</v>
      </c>
      <c r="D596" s="225" t="s">
        <v>39</v>
      </c>
      <c r="E596" s="212">
        <v>9999</v>
      </c>
      <c r="F596" s="212">
        <v>9999</v>
      </c>
      <c r="G596" s="225" t="s">
        <v>404</v>
      </c>
      <c r="H596" s="213">
        <v>0</v>
      </c>
      <c r="I596" s="213">
        <v>0</v>
      </c>
      <c r="J596" s="213">
        <v>0</v>
      </c>
      <c r="K596" s="213">
        <v>0</v>
      </c>
      <c r="L596" s="213">
        <v>0</v>
      </c>
      <c r="M596" s="213">
        <v>0</v>
      </c>
      <c r="N596" s="214">
        <v>599</v>
      </c>
    </row>
    <row r="597" spans="1:14" ht="12.75" x14ac:dyDescent="0.2">
      <c r="A597" s="215" t="s">
        <v>366</v>
      </c>
      <c r="B597" s="216" t="s">
        <v>162</v>
      </c>
      <c r="C597" s="216">
        <v>1105</v>
      </c>
      <c r="D597" s="226" t="s">
        <v>38</v>
      </c>
      <c r="E597" s="216">
        <v>12020201</v>
      </c>
      <c r="F597" s="216">
        <v>9999</v>
      </c>
      <c r="G597" s="226" t="s">
        <v>403</v>
      </c>
      <c r="H597" s="213">
        <v>0</v>
      </c>
      <c r="I597" s="213">
        <v>0</v>
      </c>
      <c r="J597" s="213">
        <v>0</v>
      </c>
      <c r="K597" s="213">
        <v>0</v>
      </c>
      <c r="L597" s="213">
        <v>0</v>
      </c>
      <c r="M597" s="213">
        <v>0</v>
      </c>
      <c r="N597" s="214">
        <v>3238976</v>
      </c>
    </row>
    <row r="598" spans="1:14" ht="12.75" x14ac:dyDescent="0.2">
      <c r="A598" s="215" t="s">
        <v>784</v>
      </c>
      <c r="B598" s="216" t="s">
        <v>552</v>
      </c>
      <c r="C598" s="216" t="s">
        <v>552</v>
      </c>
      <c r="D598" s="226" t="s">
        <v>552</v>
      </c>
      <c r="E598" s="216" t="s">
        <v>552</v>
      </c>
      <c r="F598" s="216" t="s">
        <v>552</v>
      </c>
      <c r="G598" s="226" t="s">
        <v>1281</v>
      </c>
      <c r="H598" s="213">
        <v>455000000</v>
      </c>
      <c r="I598" s="213">
        <v>0</v>
      </c>
      <c r="J598" s="213">
        <v>0</v>
      </c>
      <c r="K598" s="213">
        <v>470660251</v>
      </c>
      <c r="L598" s="213">
        <v>0</v>
      </c>
      <c r="M598" s="213">
        <v>925660251</v>
      </c>
      <c r="N598" s="214">
        <v>13756497118</v>
      </c>
    </row>
    <row r="599" spans="1:14" ht="12.75" x14ac:dyDescent="0.2">
      <c r="A599" s="211" t="s">
        <v>782</v>
      </c>
      <c r="B599" s="212" t="s">
        <v>552</v>
      </c>
      <c r="C599" s="212" t="s">
        <v>552</v>
      </c>
      <c r="D599" s="225" t="s">
        <v>552</v>
      </c>
      <c r="E599" s="212" t="s">
        <v>552</v>
      </c>
      <c r="F599" s="212" t="s">
        <v>552</v>
      </c>
      <c r="G599" s="225" t="s">
        <v>1282</v>
      </c>
      <c r="H599" s="213">
        <v>455000000</v>
      </c>
      <c r="I599" s="213">
        <v>0</v>
      </c>
      <c r="J599" s="213">
        <v>0</v>
      </c>
      <c r="K599" s="213">
        <v>470660251</v>
      </c>
      <c r="L599" s="213">
        <v>0</v>
      </c>
      <c r="M599" s="213">
        <v>925660251</v>
      </c>
      <c r="N599" s="214">
        <v>781012833</v>
      </c>
    </row>
    <row r="600" spans="1:14" ht="25.5" x14ac:dyDescent="0.2">
      <c r="A600" s="211" t="s">
        <v>781</v>
      </c>
      <c r="B600" s="212" t="s">
        <v>552</v>
      </c>
      <c r="C600" s="212" t="s">
        <v>552</v>
      </c>
      <c r="D600" s="225" t="s">
        <v>552</v>
      </c>
      <c r="E600" s="212" t="s">
        <v>552</v>
      </c>
      <c r="F600" s="212" t="s">
        <v>552</v>
      </c>
      <c r="G600" s="225" t="s">
        <v>1283</v>
      </c>
      <c r="H600" s="213">
        <v>150000000</v>
      </c>
      <c r="I600" s="213">
        <v>0</v>
      </c>
      <c r="J600" s="213">
        <v>0</v>
      </c>
      <c r="K600" s="213">
        <v>470660251</v>
      </c>
      <c r="L600" s="213">
        <v>0</v>
      </c>
      <c r="M600" s="213">
        <v>620660251</v>
      </c>
      <c r="N600" s="214">
        <v>678516837</v>
      </c>
    </row>
    <row r="601" spans="1:14" ht="12.75" x14ac:dyDescent="0.2">
      <c r="A601" s="211" t="s">
        <v>367</v>
      </c>
      <c r="B601" s="212" t="s">
        <v>552</v>
      </c>
      <c r="C601" s="212" t="s">
        <v>552</v>
      </c>
      <c r="D601" s="228" t="s">
        <v>552</v>
      </c>
      <c r="E601" s="217" t="s">
        <v>552</v>
      </c>
      <c r="F601" s="217" t="s">
        <v>552</v>
      </c>
      <c r="G601" s="228" t="s">
        <v>1255</v>
      </c>
      <c r="H601" s="213">
        <v>150000000</v>
      </c>
      <c r="I601" s="218">
        <v>0</v>
      </c>
      <c r="J601" s="218">
        <v>0</v>
      </c>
      <c r="K601" s="218">
        <v>470660251</v>
      </c>
      <c r="L601" s="218">
        <v>0</v>
      </c>
      <c r="M601" s="218">
        <v>620660251</v>
      </c>
      <c r="N601" s="219">
        <v>678516837</v>
      </c>
    </row>
    <row r="602" spans="1:14" ht="12.75" x14ac:dyDescent="0.2">
      <c r="A602" s="215" t="s">
        <v>367</v>
      </c>
      <c r="B602" s="216" t="s">
        <v>210</v>
      </c>
      <c r="C602" s="216">
        <v>1105</v>
      </c>
      <c r="D602" s="226" t="s">
        <v>81</v>
      </c>
      <c r="E602" s="216">
        <v>12020301</v>
      </c>
      <c r="F602" s="216">
        <v>9999</v>
      </c>
      <c r="G602" s="226" t="s">
        <v>429</v>
      </c>
      <c r="H602" s="213">
        <v>150000000</v>
      </c>
      <c r="I602" s="213">
        <v>0</v>
      </c>
      <c r="J602" s="213">
        <v>0</v>
      </c>
      <c r="K602" s="213">
        <v>0</v>
      </c>
      <c r="L602" s="213">
        <v>0</v>
      </c>
      <c r="M602" s="213">
        <v>150000000</v>
      </c>
      <c r="N602" s="214">
        <v>207856586</v>
      </c>
    </row>
    <row r="603" spans="1:14" ht="12.75" x14ac:dyDescent="0.2">
      <c r="A603" s="215" t="s">
        <v>367</v>
      </c>
      <c r="B603" s="216" t="s">
        <v>266</v>
      </c>
      <c r="C603" s="216">
        <v>1105</v>
      </c>
      <c r="D603" s="226" t="s">
        <v>81</v>
      </c>
      <c r="E603" s="216">
        <v>12020301</v>
      </c>
      <c r="F603" s="216">
        <v>9999</v>
      </c>
      <c r="G603" s="226" t="s">
        <v>429</v>
      </c>
      <c r="H603" s="213">
        <v>0</v>
      </c>
      <c r="I603" s="213">
        <v>0</v>
      </c>
      <c r="J603" s="213">
        <v>0</v>
      </c>
      <c r="K603" s="213">
        <v>470660251</v>
      </c>
      <c r="L603" s="213">
        <v>0</v>
      </c>
      <c r="M603" s="213">
        <v>470660251</v>
      </c>
      <c r="N603" s="214">
        <v>470660251</v>
      </c>
    </row>
    <row r="604" spans="1:14" ht="25.5" x14ac:dyDescent="0.2">
      <c r="A604" s="215" t="s">
        <v>644</v>
      </c>
      <c r="B604" s="216" t="s">
        <v>552</v>
      </c>
      <c r="C604" s="216" t="s">
        <v>552</v>
      </c>
      <c r="D604" s="226" t="s">
        <v>552</v>
      </c>
      <c r="E604" s="216" t="s">
        <v>552</v>
      </c>
      <c r="F604" s="216" t="s">
        <v>552</v>
      </c>
      <c r="G604" s="226" t="s">
        <v>1284</v>
      </c>
      <c r="H604" s="213">
        <v>305000000</v>
      </c>
      <c r="I604" s="213">
        <v>0</v>
      </c>
      <c r="J604" s="213">
        <v>0</v>
      </c>
      <c r="K604" s="213">
        <v>0</v>
      </c>
      <c r="L604" s="213">
        <v>0</v>
      </c>
      <c r="M604" s="213">
        <v>305000000</v>
      </c>
      <c r="N604" s="214">
        <v>102495996</v>
      </c>
    </row>
    <row r="605" spans="1:14" ht="25.5" x14ac:dyDescent="0.2">
      <c r="A605" s="215" t="s">
        <v>368</v>
      </c>
      <c r="B605" s="216" t="s">
        <v>552</v>
      </c>
      <c r="C605" s="216" t="s">
        <v>552</v>
      </c>
      <c r="D605" s="226" t="s">
        <v>552</v>
      </c>
      <c r="E605" s="216" t="s">
        <v>552</v>
      </c>
      <c r="F605" s="216" t="s">
        <v>552</v>
      </c>
      <c r="G605" s="226" t="s">
        <v>1285</v>
      </c>
      <c r="H605" s="213">
        <v>20000000</v>
      </c>
      <c r="I605" s="213">
        <v>0</v>
      </c>
      <c r="J605" s="213">
        <v>0</v>
      </c>
      <c r="K605" s="213">
        <v>0</v>
      </c>
      <c r="L605" s="213">
        <v>0</v>
      </c>
      <c r="M605" s="213">
        <v>20000000</v>
      </c>
      <c r="N605" s="214">
        <v>4095524</v>
      </c>
    </row>
    <row r="606" spans="1:14" ht="25.5" x14ac:dyDescent="0.2">
      <c r="A606" s="211" t="s">
        <v>368</v>
      </c>
      <c r="B606" s="212" t="s">
        <v>183</v>
      </c>
      <c r="C606" s="212">
        <v>1105</v>
      </c>
      <c r="D606" s="225" t="s">
        <v>65</v>
      </c>
      <c r="E606" s="212">
        <v>12020301</v>
      </c>
      <c r="F606" s="212">
        <v>9999</v>
      </c>
      <c r="G606" s="225" t="s">
        <v>151</v>
      </c>
      <c r="H606" s="213">
        <v>20000000</v>
      </c>
      <c r="I606" s="213">
        <v>0</v>
      </c>
      <c r="J606" s="213">
        <v>0</v>
      </c>
      <c r="K606" s="213">
        <v>0</v>
      </c>
      <c r="L606" s="213">
        <v>0</v>
      </c>
      <c r="M606" s="213">
        <v>20000000</v>
      </c>
      <c r="N606" s="214">
        <v>4095524</v>
      </c>
    </row>
    <row r="607" spans="1:14" ht="25.5" x14ac:dyDescent="0.2">
      <c r="A607" s="215" t="s">
        <v>369</v>
      </c>
      <c r="B607" s="216" t="s">
        <v>552</v>
      </c>
      <c r="C607" s="216" t="s">
        <v>552</v>
      </c>
      <c r="D607" s="226" t="s">
        <v>552</v>
      </c>
      <c r="E607" s="216" t="s">
        <v>552</v>
      </c>
      <c r="F607" s="216" t="s">
        <v>552</v>
      </c>
      <c r="G607" s="226" t="s">
        <v>1286</v>
      </c>
      <c r="H607" s="213">
        <v>15000000</v>
      </c>
      <c r="I607" s="213">
        <v>0</v>
      </c>
      <c r="J607" s="213">
        <v>0</v>
      </c>
      <c r="K607" s="230">
        <v>0</v>
      </c>
      <c r="L607" s="213">
        <v>0</v>
      </c>
      <c r="M607" s="213">
        <v>15000000</v>
      </c>
      <c r="N607" s="214">
        <v>11587891</v>
      </c>
    </row>
    <row r="608" spans="1:14" ht="38.25" x14ac:dyDescent="0.2">
      <c r="A608" s="211" t="s">
        <v>369</v>
      </c>
      <c r="B608" s="212" t="s">
        <v>181</v>
      </c>
      <c r="C608" s="212">
        <v>1105</v>
      </c>
      <c r="D608" s="225" t="s">
        <v>63</v>
      </c>
      <c r="E608" s="212">
        <v>12020301</v>
      </c>
      <c r="F608" s="212">
        <v>9999</v>
      </c>
      <c r="G608" s="225" t="s">
        <v>153</v>
      </c>
      <c r="H608" s="213">
        <v>15000000</v>
      </c>
      <c r="I608" s="213">
        <v>0</v>
      </c>
      <c r="J608" s="213">
        <v>0</v>
      </c>
      <c r="K608" s="213">
        <v>0</v>
      </c>
      <c r="L608" s="213">
        <v>0</v>
      </c>
      <c r="M608" s="213">
        <v>15000000</v>
      </c>
      <c r="N608" s="214">
        <v>11587891</v>
      </c>
    </row>
    <row r="609" spans="1:14" ht="25.5" x14ac:dyDescent="0.2">
      <c r="A609" s="215" t="s">
        <v>780</v>
      </c>
      <c r="B609" s="216" t="s">
        <v>552</v>
      </c>
      <c r="C609" s="216" t="s">
        <v>552</v>
      </c>
      <c r="D609" s="226" t="s">
        <v>552</v>
      </c>
      <c r="E609" s="216" t="s">
        <v>552</v>
      </c>
      <c r="F609" s="216" t="s">
        <v>552</v>
      </c>
      <c r="G609" s="226" t="s">
        <v>1287</v>
      </c>
      <c r="H609" s="213">
        <v>270000000</v>
      </c>
      <c r="I609" s="213">
        <v>0</v>
      </c>
      <c r="J609" s="213">
        <v>0</v>
      </c>
      <c r="K609" s="213">
        <v>0</v>
      </c>
      <c r="L609" s="213">
        <v>0</v>
      </c>
      <c r="M609" s="213">
        <v>270000000</v>
      </c>
      <c r="N609" s="214">
        <v>86812581</v>
      </c>
    </row>
    <row r="610" spans="1:14" ht="38.25" x14ac:dyDescent="0.2">
      <c r="A610" s="211" t="s">
        <v>780</v>
      </c>
      <c r="B610" s="212" t="s">
        <v>224</v>
      </c>
      <c r="C610" s="212">
        <v>1105</v>
      </c>
      <c r="D610" s="225" t="s">
        <v>88</v>
      </c>
      <c r="E610" s="212">
        <v>12020102</v>
      </c>
      <c r="F610" s="212">
        <v>9999</v>
      </c>
      <c r="G610" s="225" t="s">
        <v>131</v>
      </c>
      <c r="H610" s="213">
        <v>250000000</v>
      </c>
      <c r="I610" s="213">
        <v>0</v>
      </c>
      <c r="J610" s="213">
        <v>0</v>
      </c>
      <c r="K610" s="213">
        <v>0</v>
      </c>
      <c r="L610" s="213">
        <v>0</v>
      </c>
      <c r="M610" s="213">
        <v>250000000</v>
      </c>
      <c r="N610" s="214">
        <v>83762821</v>
      </c>
    </row>
    <row r="611" spans="1:14" ht="38.25" x14ac:dyDescent="0.2">
      <c r="A611" s="211" t="s">
        <v>780</v>
      </c>
      <c r="B611" s="212" t="s">
        <v>224</v>
      </c>
      <c r="C611" s="212">
        <v>1105</v>
      </c>
      <c r="D611" s="225" t="s">
        <v>88</v>
      </c>
      <c r="E611" s="212">
        <v>12020102</v>
      </c>
      <c r="F611" s="212">
        <v>9999</v>
      </c>
      <c r="G611" s="225" t="s">
        <v>131</v>
      </c>
      <c r="H611" s="213">
        <v>20000000</v>
      </c>
      <c r="I611" s="213">
        <v>0</v>
      </c>
      <c r="J611" s="213">
        <v>0</v>
      </c>
      <c r="K611" s="213">
        <v>0</v>
      </c>
      <c r="L611" s="213">
        <v>0</v>
      </c>
      <c r="M611" s="213">
        <v>20000000</v>
      </c>
      <c r="N611" s="214">
        <v>3049760</v>
      </c>
    </row>
    <row r="612" spans="1:14" ht="25.5" x14ac:dyDescent="0.2">
      <c r="A612" s="211" t="s">
        <v>370</v>
      </c>
      <c r="B612" s="216" t="s">
        <v>552</v>
      </c>
      <c r="C612" s="212" t="s">
        <v>552</v>
      </c>
      <c r="D612" s="225" t="s">
        <v>552</v>
      </c>
      <c r="E612" s="212" t="s">
        <v>552</v>
      </c>
      <c r="F612" s="212" t="s">
        <v>552</v>
      </c>
      <c r="G612" s="225" t="s">
        <v>1288</v>
      </c>
      <c r="H612" s="213">
        <v>0</v>
      </c>
      <c r="I612" s="213">
        <v>0</v>
      </c>
      <c r="J612" s="213">
        <v>0</v>
      </c>
      <c r="K612" s="213">
        <v>0</v>
      </c>
      <c r="L612" s="213">
        <v>0</v>
      </c>
      <c r="M612" s="213">
        <v>0</v>
      </c>
      <c r="N612" s="214">
        <v>12975484285</v>
      </c>
    </row>
    <row r="613" spans="1:14" ht="12.75" x14ac:dyDescent="0.2">
      <c r="A613" s="215" t="s">
        <v>370</v>
      </c>
      <c r="B613" s="216" t="s">
        <v>162</v>
      </c>
      <c r="C613" s="216">
        <v>1105</v>
      </c>
      <c r="D613" s="226" t="s">
        <v>38</v>
      </c>
      <c r="E613" s="216">
        <v>9999</v>
      </c>
      <c r="F613" s="216">
        <v>9999</v>
      </c>
      <c r="G613" s="226" t="s">
        <v>403</v>
      </c>
      <c r="H613" s="213">
        <v>0</v>
      </c>
      <c r="I613" s="213">
        <v>0</v>
      </c>
      <c r="J613" s="213">
        <v>0</v>
      </c>
      <c r="K613" s="213">
        <v>0</v>
      </c>
      <c r="L613" s="213">
        <v>0</v>
      </c>
      <c r="M613" s="213">
        <v>0</v>
      </c>
      <c r="N613" s="214">
        <v>152743</v>
      </c>
    </row>
    <row r="614" spans="1:14" ht="12.75" x14ac:dyDescent="0.2">
      <c r="A614" s="215" t="s">
        <v>370</v>
      </c>
      <c r="B614" s="216" t="s">
        <v>164</v>
      </c>
      <c r="C614" s="216">
        <v>1105</v>
      </c>
      <c r="D614" s="226" t="s">
        <v>40</v>
      </c>
      <c r="E614" s="216">
        <v>12020301</v>
      </c>
      <c r="F614" s="216">
        <v>9999</v>
      </c>
      <c r="G614" s="226" t="s">
        <v>120</v>
      </c>
      <c r="H614" s="213">
        <v>0</v>
      </c>
      <c r="I614" s="213">
        <v>0</v>
      </c>
      <c r="J614" s="213">
        <v>0</v>
      </c>
      <c r="K614" s="213">
        <v>0</v>
      </c>
      <c r="L614" s="213">
        <v>0</v>
      </c>
      <c r="M614" s="213">
        <v>0</v>
      </c>
      <c r="N614" s="214">
        <v>2461252</v>
      </c>
    </row>
    <row r="615" spans="1:14" ht="12.75" x14ac:dyDescent="0.2">
      <c r="A615" s="215" t="s">
        <v>370</v>
      </c>
      <c r="B615" s="216" t="s">
        <v>165</v>
      </c>
      <c r="C615" s="216">
        <v>1105</v>
      </c>
      <c r="D615" s="226" t="s">
        <v>40</v>
      </c>
      <c r="E615" s="216">
        <v>12020301</v>
      </c>
      <c r="F615" s="216">
        <v>9999</v>
      </c>
      <c r="G615" s="226" t="s">
        <v>120</v>
      </c>
      <c r="H615" s="213">
        <v>0</v>
      </c>
      <c r="I615" s="213">
        <v>0</v>
      </c>
      <c r="J615" s="213">
        <v>0</v>
      </c>
      <c r="K615" s="213">
        <v>0</v>
      </c>
      <c r="L615" s="213">
        <v>0</v>
      </c>
      <c r="M615" s="213">
        <v>0</v>
      </c>
      <c r="N615" s="214">
        <v>3325021</v>
      </c>
    </row>
    <row r="616" spans="1:14" ht="12.75" x14ac:dyDescent="0.2">
      <c r="A616" s="211" t="s">
        <v>370</v>
      </c>
      <c r="B616" s="212" t="s">
        <v>168</v>
      </c>
      <c r="C616" s="212">
        <v>1105</v>
      </c>
      <c r="D616" s="228" t="s">
        <v>40</v>
      </c>
      <c r="E616" s="217">
        <v>12020301</v>
      </c>
      <c r="F616" s="217">
        <v>9999</v>
      </c>
      <c r="G616" s="228" t="s">
        <v>120</v>
      </c>
      <c r="H616" s="213">
        <v>0</v>
      </c>
      <c r="I616" s="218">
        <v>0</v>
      </c>
      <c r="J616" s="218">
        <v>0</v>
      </c>
      <c r="K616" s="218">
        <v>0</v>
      </c>
      <c r="L616" s="218">
        <v>0</v>
      </c>
      <c r="M616" s="218">
        <v>0</v>
      </c>
      <c r="N616" s="219">
        <v>6634559</v>
      </c>
    </row>
    <row r="617" spans="1:14" ht="12.75" x14ac:dyDescent="0.2">
      <c r="A617" s="211" t="s">
        <v>370</v>
      </c>
      <c r="B617" s="212" t="s">
        <v>169</v>
      </c>
      <c r="C617" s="212">
        <v>1105</v>
      </c>
      <c r="D617" s="228" t="s">
        <v>40</v>
      </c>
      <c r="E617" s="217">
        <v>12020301</v>
      </c>
      <c r="F617" s="217">
        <v>9999</v>
      </c>
      <c r="G617" s="228" t="s">
        <v>120</v>
      </c>
      <c r="H617" s="213">
        <v>0</v>
      </c>
      <c r="I617" s="218">
        <v>0</v>
      </c>
      <c r="J617" s="218">
        <v>0</v>
      </c>
      <c r="K617" s="218">
        <v>0</v>
      </c>
      <c r="L617" s="218">
        <v>0</v>
      </c>
      <c r="M617" s="218">
        <v>0</v>
      </c>
      <c r="N617" s="219">
        <v>1142019</v>
      </c>
    </row>
    <row r="618" spans="1:14" ht="12.75" x14ac:dyDescent="0.2">
      <c r="A618" s="215" t="s">
        <v>370</v>
      </c>
      <c r="B618" s="216" t="s">
        <v>170</v>
      </c>
      <c r="C618" s="216">
        <v>1105</v>
      </c>
      <c r="D618" s="226" t="s">
        <v>40</v>
      </c>
      <c r="E618" s="216">
        <v>12020301</v>
      </c>
      <c r="F618" s="216">
        <v>9999</v>
      </c>
      <c r="G618" s="226" t="s">
        <v>120</v>
      </c>
      <c r="H618" s="213">
        <v>0</v>
      </c>
      <c r="I618" s="213">
        <v>0</v>
      </c>
      <c r="J618" s="213">
        <v>0</v>
      </c>
      <c r="K618" s="213">
        <v>0</v>
      </c>
      <c r="L618" s="213">
        <v>0</v>
      </c>
      <c r="M618" s="213">
        <v>0</v>
      </c>
      <c r="N618" s="214">
        <v>33777398</v>
      </c>
    </row>
    <row r="619" spans="1:14" ht="12.75" x14ac:dyDescent="0.2">
      <c r="A619" s="211" t="s">
        <v>370</v>
      </c>
      <c r="B619" s="212" t="s">
        <v>172</v>
      </c>
      <c r="C619" s="212">
        <v>1105</v>
      </c>
      <c r="D619" s="225" t="s">
        <v>40</v>
      </c>
      <c r="E619" s="212">
        <v>12020301</v>
      </c>
      <c r="F619" s="212">
        <v>9999</v>
      </c>
      <c r="G619" s="225" t="s">
        <v>120</v>
      </c>
      <c r="H619" s="213">
        <v>0</v>
      </c>
      <c r="I619" s="213">
        <v>0</v>
      </c>
      <c r="J619" s="213">
        <v>0</v>
      </c>
      <c r="K619" s="213">
        <v>0</v>
      </c>
      <c r="L619" s="213">
        <v>0</v>
      </c>
      <c r="M619" s="213">
        <v>0</v>
      </c>
      <c r="N619" s="214">
        <v>42683905</v>
      </c>
    </row>
    <row r="620" spans="1:14" ht="12.75" x14ac:dyDescent="0.2">
      <c r="A620" s="211" t="s">
        <v>370</v>
      </c>
      <c r="B620" s="212" t="s">
        <v>173</v>
      </c>
      <c r="C620" s="212">
        <v>1105</v>
      </c>
      <c r="D620" s="225" t="s">
        <v>40</v>
      </c>
      <c r="E620" s="212">
        <v>12020301</v>
      </c>
      <c r="F620" s="212">
        <v>9999</v>
      </c>
      <c r="G620" s="225" t="s">
        <v>120</v>
      </c>
      <c r="H620" s="213">
        <v>0</v>
      </c>
      <c r="I620" s="213">
        <v>0</v>
      </c>
      <c r="J620" s="213">
        <v>0</v>
      </c>
      <c r="K620" s="213">
        <v>0</v>
      </c>
      <c r="L620" s="213">
        <v>0</v>
      </c>
      <c r="M620" s="213">
        <v>0</v>
      </c>
      <c r="N620" s="214">
        <v>10210</v>
      </c>
    </row>
    <row r="621" spans="1:14" ht="12.75" x14ac:dyDescent="0.2">
      <c r="A621" s="211" t="s">
        <v>370</v>
      </c>
      <c r="B621" s="212" t="s">
        <v>174</v>
      </c>
      <c r="C621" s="212">
        <v>1105</v>
      </c>
      <c r="D621" s="225" t="s">
        <v>40</v>
      </c>
      <c r="E621" s="212">
        <v>11010208</v>
      </c>
      <c r="F621" s="212">
        <v>9999</v>
      </c>
      <c r="G621" s="225" t="s">
        <v>120</v>
      </c>
      <c r="H621" s="213">
        <v>0</v>
      </c>
      <c r="I621" s="213">
        <v>0</v>
      </c>
      <c r="J621" s="213">
        <v>0</v>
      </c>
      <c r="K621" s="213">
        <v>0</v>
      </c>
      <c r="L621" s="213">
        <v>0</v>
      </c>
      <c r="M621" s="213">
        <v>0</v>
      </c>
      <c r="N621" s="214">
        <v>3399355</v>
      </c>
    </row>
    <row r="622" spans="1:14" ht="12.75" x14ac:dyDescent="0.2">
      <c r="A622" s="211" t="s">
        <v>370</v>
      </c>
      <c r="B622" s="212" t="s">
        <v>174</v>
      </c>
      <c r="C622" s="212">
        <v>1105</v>
      </c>
      <c r="D622" s="225" t="s">
        <v>40</v>
      </c>
      <c r="E622" s="212">
        <v>12020301</v>
      </c>
      <c r="F622" s="212">
        <v>9999</v>
      </c>
      <c r="G622" s="225" t="s">
        <v>120</v>
      </c>
      <c r="H622" s="213">
        <v>0</v>
      </c>
      <c r="I622" s="213">
        <v>0</v>
      </c>
      <c r="J622" s="213">
        <v>0</v>
      </c>
      <c r="K622" s="213">
        <v>0</v>
      </c>
      <c r="L622" s="213">
        <v>0</v>
      </c>
      <c r="M622" s="213">
        <v>0</v>
      </c>
      <c r="N622" s="214">
        <v>869762</v>
      </c>
    </row>
    <row r="623" spans="1:14" ht="12.75" x14ac:dyDescent="0.2">
      <c r="A623" s="211" t="s">
        <v>370</v>
      </c>
      <c r="B623" s="212" t="s">
        <v>175</v>
      </c>
      <c r="C623" s="212">
        <v>1105</v>
      </c>
      <c r="D623" s="225" t="s">
        <v>40</v>
      </c>
      <c r="E623" s="212">
        <v>12020301</v>
      </c>
      <c r="F623" s="212">
        <v>9999</v>
      </c>
      <c r="G623" s="225" t="s">
        <v>120</v>
      </c>
      <c r="H623" s="213">
        <v>0</v>
      </c>
      <c r="I623" s="213">
        <v>0</v>
      </c>
      <c r="J623" s="213">
        <v>0</v>
      </c>
      <c r="K623" s="213">
        <v>0</v>
      </c>
      <c r="L623" s="213">
        <v>0</v>
      </c>
      <c r="M623" s="213">
        <v>0</v>
      </c>
      <c r="N623" s="214">
        <v>66001</v>
      </c>
    </row>
    <row r="624" spans="1:14" ht="12.75" x14ac:dyDescent="0.2">
      <c r="A624" s="211" t="s">
        <v>370</v>
      </c>
      <c r="B624" s="212" t="s">
        <v>176</v>
      </c>
      <c r="C624" s="212">
        <v>1105</v>
      </c>
      <c r="D624" s="228" t="s">
        <v>40</v>
      </c>
      <c r="E624" s="217">
        <v>12020301</v>
      </c>
      <c r="F624" s="217">
        <v>9999</v>
      </c>
      <c r="G624" s="228" t="s">
        <v>120</v>
      </c>
      <c r="H624" s="213">
        <v>0</v>
      </c>
      <c r="I624" s="218">
        <v>0</v>
      </c>
      <c r="J624" s="218">
        <v>0</v>
      </c>
      <c r="K624" s="218">
        <v>0</v>
      </c>
      <c r="L624" s="218">
        <v>0</v>
      </c>
      <c r="M624" s="218">
        <v>0</v>
      </c>
      <c r="N624" s="219">
        <v>1625908</v>
      </c>
    </row>
    <row r="625" spans="1:14" ht="12.75" x14ac:dyDescent="0.2">
      <c r="A625" s="215" t="s">
        <v>370</v>
      </c>
      <c r="B625" s="216" t="s">
        <v>184</v>
      </c>
      <c r="C625" s="216">
        <v>1105</v>
      </c>
      <c r="D625" s="226" t="s">
        <v>40</v>
      </c>
      <c r="E625" s="216">
        <v>12020301</v>
      </c>
      <c r="F625" s="216">
        <v>9999</v>
      </c>
      <c r="G625" s="226" t="s">
        <v>120</v>
      </c>
      <c r="H625" s="213">
        <v>0</v>
      </c>
      <c r="I625" s="213">
        <v>0</v>
      </c>
      <c r="J625" s="213">
        <v>0</v>
      </c>
      <c r="K625" s="213">
        <v>0</v>
      </c>
      <c r="L625" s="213">
        <v>0</v>
      </c>
      <c r="M625" s="213">
        <v>0</v>
      </c>
      <c r="N625" s="214">
        <v>6</v>
      </c>
    </row>
    <row r="626" spans="1:14" ht="12.75" x14ac:dyDescent="0.2">
      <c r="A626" s="215" t="s">
        <v>370</v>
      </c>
      <c r="B626" s="216" t="s">
        <v>185</v>
      </c>
      <c r="C626" s="216">
        <v>1105</v>
      </c>
      <c r="D626" s="226" t="s">
        <v>40</v>
      </c>
      <c r="E626" s="216">
        <v>12020301</v>
      </c>
      <c r="F626" s="216">
        <v>9999</v>
      </c>
      <c r="G626" s="226" t="s">
        <v>120</v>
      </c>
      <c r="H626" s="213">
        <v>0</v>
      </c>
      <c r="I626" s="213">
        <v>0</v>
      </c>
      <c r="J626" s="213">
        <v>0</v>
      </c>
      <c r="K626" s="213">
        <v>0</v>
      </c>
      <c r="L626" s="213">
        <v>0</v>
      </c>
      <c r="M626" s="213">
        <v>0</v>
      </c>
      <c r="N626" s="214">
        <v>1498422</v>
      </c>
    </row>
    <row r="627" spans="1:14" ht="12.75" x14ac:dyDescent="0.2">
      <c r="A627" s="215" t="s">
        <v>370</v>
      </c>
      <c r="B627" s="216" t="s">
        <v>186</v>
      </c>
      <c r="C627" s="216">
        <v>1105</v>
      </c>
      <c r="D627" s="226" t="s">
        <v>40</v>
      </c>
      <c r="E627" s="216">
        <v>12020301</v>
      </c>
      <c r="F627" s="216">
        <v>9999</v>
      </c>
      <c r="G627" s="226" t="s">
        <v>120</v>
      </c>
      <c r="H627" s="213">
        <v>0</v>
      </c>
      <c r="I627" s="213">
        <v>0</v>
      </c>
      <c r="J627" s="213">
        <v>0</v>
      </c>
      <c r="K627" s="213">
        <v>0</v>
      </c>
      <c r="L627" s="213">
        <v>0</v>
      </c>
      <c r="M627" s="213">
        <v>0</v>
      </c>
      <c r="N627" s="214">
        <v>3541269</v>
      </c>
    </row>
    <row r="628" spans="1:14" ht="12.75" x14ac:dyDescent="0.2">
      <c r="A628" s="215" t="s">
        <v>370</v>
      </c>
      <c r="B628" s="216" t="s">
        <v>187</v>
      </c>
      <c r="C628" s="216">
        <v>1105</v>
      </c>
      <c r="D628" s="226" t="s">
        <v>40</v>
      </c>
      <c r="E628" s="216">
        <v>12020301</v>
      </c>
      <c r="F628" s="216">
        <v>9999</v>
      </c>
      <c r="G628" s="226" t="s">
        <v>120</v>
      </c>
      <c r="H628" s="213">
        <v>0</v>
      </c>
      <c r="I628" s="213">
        <v>0</v>
      </c>
      <c r="J628" s="213">
        <v>0</v>
      </c>
      <c r="K628" s="213">
        <v>0</v>
      </c>
      <c r="L628" s="213">
        <v>0</v>
      </c>
      <c r="M628" s="213">
        <v>0</v>
      </c>
      <c r="N628" s="214">
        <v>243528</v>
      </c>
    </row>
    <row r="629" spans="1:14" ht="12.75" x14ac:dyDescent="0.2">
      <c r="A629" s="211" t="s">
        <v>370</v>
      </c>
      <c r="B629" s="212" t="s">
        <v>188</v>
      </c>
      <c r="C629" s="212">
        <v>1105</v>
      </c>
      <c r="D629" s="228" t="s">
        <v>40</v>
      </c>
      <c r="E629" s="217">
        <v>12020301</v>
      </c>
      <c r="F629" s="217">
        <v>9999</v>
      </c>
      <c r="G629" s="228" t="s">
        <v>120</v>
      </c>
      <c r="H629" s="213">
        <v>0</v>
      </c>
      <c r="I629" s="218">
        <v>0</v>
      </c>
      <c r="J629" s="218">
        <v>0</v>
      </c>
      <c r="K629" s="218">
        <v>0</v>
      </c>
      <c r="L629" s="218">
        <v>0</v>
      </c>
      <c r="M629" s="218">
        <v>0</v>
      </c>
      <c r="N629" s="219">
        <v>109</v>
      </c>
    </row>
    <row r="630" spans="1:14" ht="12.75" x14ac:dyDescent="0.2">
      <c r="A630" s="215" t="s">
        <v>370</v>
      </c>
      <c r="B630" s="216" t="s">
        <v>189</v>
      </c>
      <c r="C630" s="216">
        <v>1105</v>
      </c>
      <c r="D630" s="226" t="s">
        <v>40</v>
      </c>
      <c r="E630" s="216">
        <v>12020301</v>
      </c>
      <c r="F630" s="216">
        <v>9999</v>
      </c>
      <c r="G630" s="226" t="s">
        <v>120</v>
      </c>
      <c r="H630" s="213">
        <v>0</v>
      </c>
      <c r="I630" s="213">
        <v>0</v>
      </c>
      <c r="J630" s="213">
        <v>0</v>
      </c>
      <c r="K630" s="213">
        <v>0</v>
      </c>
      <c r="L630" s="213">
        <v>0</v>
      </c>
      <c r="M630" s="213">
        <v>0</v>
      </c>
      <c r="N630" s="214">
        <v>11509330</v>
      </c>
    </row>
    <row r="631" spans="1:14" ht="12.75" x14ac:dyDescent="0.2">
      <c r="A631" s="215" t="s">
        <v>370</v>
      </c>
      <c r="B631" s="216" t="s">
        <v>1023</v>
      </c>
      <c r="C631" s="216">
        <v>1105</v>
      </c>
      <c r="D631" s="226" t="s">
        <v>40</v>
      </c>
      <c r="E631" s="216">
        <v>12020301</v>
      </c>
      <c r="F631" s="216">
        <v>9999</v>
      </c>
      <c r="G631" s="226" t="s">
        <v>120</v>
      </c>
      <c r="H631" s="213">
        <v>0</v>
      </c>
      <c r="I631" s="213">
        <v>0</v>
      </c>
      <c r="J631" s="213">
        <v>0</v>
      </c>
      <c r="K631" s="213">
        <v>0</v>
      </c>
      <c r="L631" s="213">
        <v>0</v>
      </c>
      <c r="M631" s="213">
        <v>0</v>
      </c>
      <c r="N631" s="214">
        <v>1466336</v>
      </c>
    </row>
    <row r="632" spans="1:14" ht="12.75" x14ac:dyDescent="0.2">
      <c r="A632" s="211" t="s">
        <v>370</v>
      </c>
      <c r="B632" s="212" t="s">
        <v>197</v>
      </c>
      <c r="C632" s="212">
        <v>1105</v>
      </c>
      <c r="D632" s="228" t="s">
        <v>40</v>
      </c>
      <c r="E632" s="217">
        <v>12020301</v>
      </c>
      <c r="F632" s="217">
        <v>9999</v>
      </c>
      <c r="G632" s="228" t="s">
        <v>120</v>
      </c>
      <c r="H632" s="213">
        <v>0</v>
      </c>
      <c r="I632" s="218">
        <v>0</v>
      </c>
      <c r="J632" s="218">
        <v>0</v>
      </c>
      <c r="K632" s="218">
        <v>0</v>
      </c>
      <c r="L632" s="218">
        <v>0</v>
      </c>
      <c r="M632" s="218">
        <v>0</v>
      </c>
      <c r="N632" s="219">
        <v>937239</v>
      </c>
    </row>
    <row r="633" spans="1:14" ht="12.75" x14ac:dyDescent="0.2">
      <c r="A633" s="215" t="s">
        <v>370</v>
      </c>
      <c r="B633" s="216" t="s">
        <v>205</v>
      </c>
      <c r="C633" s="216">
        <v>1105</v>
      </c>
      <c r="D633" s="226" t="s">
        <v>40</v>
      </c>
      <c r="E633" s="216">
        <v>12020301</v>
      </c>
      <c r="F633" s="216">
        <v>9999</v>
      </c>
      <c r="G633" s="226" t="s">
        <v>120</v>
      </c>
      <c r="H633" s="213">
        <v>0</v>
      </c>
      <c r="I633" s="213">
        <v>0</v>
      </c>
      <c r="J633" s="213">
        <v>0</v>
      </c>
      <c r="K633" s="213">
        <v>0</v>
      </c>
      <c r="L633" s="213">
        <v>0</v>
      </c>
      <c r="M633" s="213">
        <v>0</v>
      </c>
      <c r="N633" s="214">
        <v>38972</v>
      </c>
    </row>
    <row r="634" spans="1:14" ht="12.75" x14ac:dyDescent="0.2">
      <c r="A634" s="211" t="s">
        <v>370</v>
      </c>
      <c r="B634" s="212" t="s">
        <v>207</v>
      </c>
      <c r="C634" s="212">
        <v>1105</v>
      </c>
      <c r="D634" s="228" t="s">
        <v>40</v>
      </c>
      <c r="E634" s="217">
        <v>12020301</v>
      </c>
      <c r="F634" s="217">
        <v>9999</v>
      </c>
      <c r="G634" s="228" t="s">
        <v>120</v>
      </c>
      <c r="H634" s="213">
        <v>0</v>
      </c>
      <c r="I634" s="218">
        <v>0</v>
      </c>
      <c r="J634" s="218">
        <v>0</v>
      </c>
      <c r="K634" s="218">
        <v>0</v>
      </c>
      <c r="L634" s="218">
        <v>0</v>
      </c>
      <c r="M634" s="218">
        <v>0</v>
      </c>
      <c r="N634" s="219">
        <v>47527508</v>
      </c>
    </row>
    <row r="635" spans="1:14" ht="12.75" x14ac:dyDescent="0.2">
      <c r="A635" s="211" t="s">
        <v>370</v>
      </c>
      <c r="B635" s="212" t="s">
        <v>208</v>
      </c>
      <c r="C635" s="212">
        <v>1105</v>
      </c>
      <c r="D635" s="228" t="s">
        <v>40</v>
      </c>
      <c r="E635" s="217">
        <v>12020301</v>
      </c>
      <c r="F635" s="217">
        <v>9999</v>
      </c>
      <c r="G635" s="228" t="s">
        <v>120</v>
      </c>
      <c r="H635" s="213">
        <v>0</v>
      </c>
      <c r="I635" s="218">
        <v>0</v>
      </c>
      <c r="J635" s="218">
        <v>0</v>
      </c>
      <c r="K635" s="218">
        <v>0</v>
      </c>
      <c r="L635" s="218">
        <v>0</v>
      </c>
      <c r="M635" s="218">
        <v>0</v>
      </c>
      <c r="N635" s="219">
        <v>21465770</v>
      </c>
    </row>
    <row r="636" spans="1:14" ht="12.75" x14ac:dyDescent="0.2">
      <c r="A636" s="215" t="s">
        <v>370</v>
      </c>
      <c r="B636" s="216" t="s">
        <v>209</v>
      </c>
      <c r="C636" s="216">
        <v>1105</v>
      </c>
      <c r="D636" s="226" t="s">
        <v>40</v>
      </c>
      <c r="E636" s="216">
        <v>12020301</v>
      </c>
      <c r="F636" s="216">
        <v>9999</v>
      </c>
      <c r="G636" s="226" t="s">
        <v>120</v>
      </c>
      <c r="H636" s="213">
        <v>0</v>
      </c>
      <c r="I636" s="213">
        <v>0</v>
      </c>
      <c r="J636" s="213">
        <v>0</v>
      </c>
      <c r="K636" s="213">
        <v>0</v>
      </c>
      <c r="L636" s="213">
        <v>0</v>
      </c>
      <c r="M636" s="213">
        <v>0</v>
      </c>
      <c r="N636" s="214">
        <v>320531</v>
      </c>
    </row>
    <row r="637" spans="1:14" ht="12.75" x14ac:dyDescent="0.2">
      <c r="A637" s="215" t="s">
        <v>370</v>
      </c>
      <c r="B637" s="216" t="s">
        <v>211</v>
      </c>
      <c r="C637" s="216">
        <v>1105</v>
      </c>
      <c r="D637" s="226" t="s">
        <v>40</v>
      </c>
      <c r="E637" s="216">
        <v>12020301</v>
      </c>
      <c r="F637" s="216">
        <v>9999</v>
      </c>
      <c r="G637" s="226" t="s">
        <v>120</v>
      </c>
      <c r="H637" s="213">
        <v>0</v>
      </c>
      <c r="I637" s="213">
        <v>0</v>
      </c>
      <c r="J637" s="213">
        <v>0</v>
      </c>
      <c r="K637" s="213">
        <v>0</v>
      </c>
      <c r="L637" s="213">
        <v>0</v>
      </c>
      <c r="M637" s="213">
        <v>0</v>
      </c>
      <c r="N637" s="214">
        <v>179700</v>
      </c>
    </row>
    <row r="638" spans="1:14" ht="12.75" x14ac:dyDescent="0.2">
      <c r="A638" s="215" t="s">
        <v>370</v>
      </c>
      <c r="B638" s="216" t="s">
        <v>219</v>
      </c>
      <c r="C638" s="216">
        <v>1105</v>
      </c>
      <c r="D638" s="226" t="s">
        <v>40</v>
      </c>
      <c r="E638" s="216">
        <v>12020301</v>
      </c>
      <c r="F638" s="216">
        <v>9999</v>
      </c>
      <c r="G638" s="226" t="s">
        <v>120</v>
      </c>
      <c r="H638" s="213">
        <v>0</v>
      </c>
      <c r="I638" s="213">
        <v>0</v>
      </c>
      <c r="J638" s="213">
        <v>0</v>
      </c>
      <c r="K638" s="213">
        <v>0</v>
      </c>
      <c r="L638" s="213">
        <v>0</v>
      </c>
      <c r="M638" s="213">
        <v>0</v>
      </c>
      <c r="N638" s="214">
        <v>79702226</v>
      </c>
    </row>
    <row r="639" spans="1:14" ht="12.75" x14ac:dyDescent="0.2">
      <c r="A639" s="211" t="s">
        <v>370</v>
      </c>
      <c r="B639" s="216" t="s">
        <v>1024</v>
      </c>
      <c r="C639" s="212">
        <v>1105</v>
      </c>
      <c r="D639" s="225" t="s">
        <v>38</v>
      </c>
      <c r="E639" s="212">
        <v>12020301</v>
      </c>
      <c r="F639" s="212">
        <v>9999</v>
      </c>
      <c r="G639" s="225" t="s">
        <v>403</v>
      </c>
      <c r="H639" s="213">
        <v>0</v>
      </c>
      <c r="I639" s="213">
        <v>0</v>
      </c>
      <c r="J639" s="213">
        <v>0</v>
      </c>
      <c r="K639" s="213">
        <v>0</v>
      </c>
      <c r="L639" s="213">
        <v>0</v>
      </c>
      <c r="M639" s="213">
        <v>0</v>
      </c>
      <c r="N639" s="214">
        <v>7312679</v>
      </c>
    </row>
    <row r="640" spans="1:14" ht="12.75" x14ac:dyDescent="0.2">
      <c r="A640" s="211" t="s">
        <v>370</v>
      </c>
      <c r="B640" s="216" t="s">
        <v>1025</v>
      </c>
      <c r="C640" s="212">
        <v>1105</v>
      </c>
      <c r="D640" s="225" t="s">
        <v>38</v>
      </c>
      <c r="E640" s="212">
        <v>12020301</v>
      </c>
      <c r="F640" s="212">
        <v>9999</v>
      </c>
      <c r="G640" s="225" t="s">
        <v>403</v>
      </c>
      <c r="H640" s="213">
        <v>0</v>
      </c>
      <c r="I640" s="213">
        <v>0</v>
      </c>
      <c r="J640" s="213">
        <v>0</v>
      </c>
      <c r="K640" s="213">
        <v>0</v>
      </c>
      <c r="L640" s="213">
        <v>0</v>
      </c>
      <c r="M640" s="213">
        <v>0</v>
      </c>
      <c r="N640" s="214">
        <v>112804890</v>
      </c>
    </row>
    <row r="641" spans="1:14" ht="12.75" x14ac:dyDescent="0.2">
      <c r="A641" s="215" t="s">
        <v>370</v>
      </c>
      <c r="B641" s="216" t="s">
        <v>221</v>
      </c>
      <c r="C641" s="216">
        <v>1105</v>
      </c>
      <c r="D641" s="226" t="s">
        <v>40</v>
      </c>
      <c r="E641" s="216">
        <v>12020301</v>
      </c>
      <c r="F641" s="216">
        <v>9999</v>
      </c>
      <c r="G641" s="226" t="s">
        <v>120</v>
      </c>
      <c r="H641" s="213">
        <v>0</v>
      </c>
      <c r="I641" s="213">
        <v>0</v>
      </c>
      <c r="J641" s="213">
        <v>0</v>
      </c>
      <c r="K641" s="213">
        <v>0</v>
      </c>
      <c r="L641" s="213">
        <v>0</v>
      </c>
      <c r="M641" s="213">
        <v>0</v>
      </c>
      <c r="N641" s="214">
        <v>318088</v>
      </c>
    </row>
    <row r="642" spans="1:14" ht="12.75" x14ac:dyDescent="0.2">
      <c r="A642" s="211" t="s">
        <v>370</v>
      </c>
      <c r="B642" s="212" t="s">
        <v>226</v>
      </c>
      <c r="C642" s="212">
        <v>1105</v>
      </c>
      <c r="D642" s="228" t="s">
        <v>38</v>
      </c>
      <c r="E642" s="217">
        <v>12020301</v>
      </c>
      <c r="F642" s="217">
        <v>9999</v>
      </c>
      <c r="G642" s="228" t="s">
        <v>403</v>
      </c>
      <c r="H642" s="213">
        <v>0</v>
      </c>
      <c r="I642" s="218">
        <v>0</v>
      </c>
      <c r="J642" s="218">
        <v>0</v>
      </c>
      <c r="K642" s="218">
        <v>0</v>
      </c>
      <c r="L642" s="218">
        <v>0</v>
      </c>
      <c r="M642" s="218">
        <v>0</v>
      </c>
      <c r="N642" s="219">
        <v>987907</v>
      </c>
    </row>
    <row r="643" spans="1:14" ht="12.75" x14ac:dyDescent="0.2">
      <c r="A643" s="215" t="s">
        <v>370</v>
      </c>
      <c r="B643" s="216" t="s">
        <v>227</v>
      </c>
      <c r="C643" s="216">
        <v>1105</v>
      </c>
      <c r="D643" s="226" t="s">
        <v>40</v>
      </c>
      <c r="E643" s="216">
        <v>12020301</v>
      </c>
      <c r="F643" s="216">
        <v>9999</v>
      </c>
      <c r="G643" s="226" t="s">
        <v>120</v>
      </c>
      <c r="H643" s="213">
        <v>0</v>
      </c>
      <c r="I643" s="213">
        <v>0</v>
      </c>
      <c r="J643" s="213">
        <v>0</v>
      </c>
      <c r="K643" s="213">
        <v>0</v>
      </c>
      <c r="L643" s="213">
        <v>0</v>
      </c>
      <c r="M643" s="213">
        <v>0</v>
      </c>
      <c r="N643" s="214">
        <v>194503</v>
      </c>
    </row>
    <row r="644" spans="1:14" ht="12.75" x14ac:dyDescent="0.2">
      <c r="A644" s="215" t="s">
        <v>370</v>
      </c>
      <c r="B644" s="216" t="s">
        <v>596</v>
      </c>
      <c r="C644" s="216">
        <v>1105</v>
      </c>
      <c r="D644" s="226" t="s">
        <v>38</v>
      </c>
      <c r="E644" s="216">
        <v>12020301</v>
      </c>
      <c r="F644" s="216">
        <v>9999</v>
      </c>
      <c r="G644" s="226" t="s">
        <v>403</v>
      </c>
      <c r="H644" s="213">
        <v>0</v>
      </c>
      <c r="I644" s="213">
        <v>0</v>
      </c>
      <c r="J644" s="213">
        <v>0</v>
      </c>
      <c r="K644" s="213">
        <v>0</v>
      </c>
      <c r="L644" s="213">
        <v>0</v>
      </c>
      <c r="M644" s="213">
        <v>0</v>
      </c>
      <c r="N644" s="214">
        <v>281236</v>
      </c>
    </row>
    <row r="645" spans="1:14" ht="12.75" x14ac:dyDescent="0.2">
      <c r="A645" s="211" t="s">
        <v>370</v>
      </c>
      <c r="B645" s="212" t="s">
        <v>237</v>
      </c>
      <c r="C645" s="212">
        <v>1105</v>
      </c>
      <c r="D645" s="225" t="s">
        <v>40</v>
      </c>
      <c r="E645" s="212">
        <v>12020301</v>
      </c>
      <c r="F645" s="212">
        <v>9999</v>
      </c>
      <c r="G645" s="225" t="s">
        <v>120</v>
      </c>
      <c r="H645" s="213">
        <v>0</v>
      </c>
      <c r="I645" s="213">
        <v>0</v>
      </c>
      <c r="J645" s="213">
        <v>0</v>
      </c>
      <c r="K645" s="213">
        <v>0</v>
      </c>
      <c r="L645" s="213">
        <v>0</v>
      </c>
      <c r="M645" s="213">
        <v>0</v>
      </c>
      <c r="N645" s="214">
        <v>18291861</v>
      </c>
    </row>
    <row r="646" spans="1:14" ht="12.75" x14ac:dyDescent="0.2">
      <c r="A646" s="215" t="s">
        <v>370</v>
      </c>
      <c r="B646" s="216" t="s">
        <v>239</v>
      </c>
      <c r="C646" s="216">
        <v>1105</v>
      </c>
      <c r="D646" s="226" t="s">
        <v>38</v>
      </c>
      <c r="E646" s="216">
        <v>12020301</v>
      </c>
      <c r="F646" s="216">
        <v>9999</v>
      </c>
      <c r="G646" s="226" t="s">
        <v>403</v>
      </c>
      <c r="H646" s="213">
        <v>0</v>
      </c>
      <c r="I646" s="213">
        <v>0</v>
      </c>
      <c r="J646" s="213">
        <v>0</v>
      </c>
      <c r="K646" s="213">
        <v>0</v>
      </c>
      <c r="L646" s="213">
        <v>0</v>
      </c>
      <c r="M646" s="213">
        <v>0</v>
      </c>
      <c r="N646" s="214">
        <v>59945953</v>
      </c>
    </row>
    <row r="647" spans="1:14" ht="12.75" x14ac:dyDescent="0.2">
      <c r="A647" s="211" t="s">
        <v>370</v>
      </c>
      <c r="B647" s="212" t="s">
        <v>243</v>
      </c>
      <c r="C647" s="212">
        <v>1105</v>
      </c>
      <c r="D647" s="228" t="s">
        <v>38</v>
      </c>
      <c r="E647" s="217">
        <v>12020301</v>
      </c>
      <c r="F647" s="217">
        <v>9999</v>
      </c>
      <c r="G647" s="228" t="s">
        <v>403</v>
      </c>
      <c r="H647" s="213">
        <v>0</v>
      </c>
      <c r="I647" s="218">
        <v>0</v>
      </c>
      <c r="J647" s="218">
        <v>0</v>
      </c>
      <c r="K647" s="218">
        <v>0</v>
      </c>
      <c r="L647" s="218">
        <v>0</v>
      </c>
      <c r="M647" s="218">
        <v>0</v>
      </c>
      <c r="N647" s="219">
        <v>1210007</v>
      </c>
    </row>
    <row r="648" spans="1:14" ht="12.75" x14ac:dyDescent="0.2">
      <c r="A648" s="211" t="s">
        <v>370</v>
      </c>
      <c r="B648" s="216" t="s">
        <v>250</v>
      </c>
      <c r="C648" s="212">
        <v>1105</v>
      </c>
      <c r="D648" s="225" t="s">
        <v>40</v>
      </c>
      <c r="E648" s="212">
        <v>12020301</v>
      </c>
      <c r="F648" s="212">
        <v>9999</v>
      </c>
      <c r="G648" s="225" t="s">
        <v>120</v>
      </c>
      <c r="H648" s="213">
        <v>0</v>
      </c>
      <c r="I648" s="213">
        <v>0</v>
      </c>
      <c r="J648" s="213">
        <v>0</v>
      </c>
      <c r="K648" s="213">
        <v>0</v>
      </c>
      <c r="L648" s="213">
        <v>0</v>
      </c>
      <c r="M648" s="213">
        <v>0</v>
      </c>
      <c r="N648" s="214">
        <v>9385498</v>
      </c>
    </row>
    <row r="649" spans="1:14" ht="12.75" x14ac:dyDescent="0.2">
      <c r="A649" s="211" t="s">
        <v>370</v>
      </c>
      <c r="B649" s="212" t="s">
        <v>1026</v>
      </c>
      <c r="C649" s="212">
        <v>1105</v>
      </c>
      <c r="D649" s="225" t="s">
        <v>40</v>
      </c>
      <c r="E649" s="212">
        <v>12020301</v>
      </c>
      <c r="F649" s="212">
        <v>9999</v>
      </c>
      <c r="G649" s="225" t="s">
        <v>120</v>
      </c>
      <c r="H649" s="213">
        <v>0</v>
      </c>
      <c r="I649" s="213">
        <v>0</v>
      </c>
      <c r="J649" s="213">
        <v>0</v>
      </c>
      <c r="K649" s="213">
        <v>0</v>
      </c>
      <c r="L649" s="213">
        <v>0</v>
      </c>
      <c r="M649" s="213">
        <v>0</v>
      </c>
      <c r="N649" s="214">
        <v>172584</v>
      </c>
    </row>
    <row r="650" spans="1:14" ht="12.75" x14ac:dyDescent="0.2">
      <c r="A650" s="221" t="s">
        <v>370</v>
      </c>
      <c r="B650" s="222" t="s">
        <v>261</v>
      </c>
      <c r="C650" s="222">
        <v>1105</v>
      </c>
      <c r="D650" s="229" t="s">
        <v>38</v>
      </c>
      <c r="E650" s="222">
        <v>12020301</v>
      </c>
      <c r="F650" s="222">
        <v>9999</v>
      </c>
      <c r="G650" s="229" t="s">
        <v>403</v>
      </c>
      <c r="H650" s="223">
        <v>0</v>
      </c>
      <c r="I650" s="223">
        <v>0</v>
      </c>
      <c r="J650" s="223">
        <v>0</v>
      </c>
      <c r="K650" s="223">
        <v>0</v>
      </c>
      <c r="L650" s="223">
        <v>0</v>
      </c>
      <c r="M650" s="223">
        <v>0</v>
      </c>
      <c r="N650" s="224">
        <v>12500000000</v>
      </c>
    </row>
  </sheetData>
  <mergeCells count="2">
    <mergeCell ref="G1:I1"/>
    <mergeCell ref="G2:I2"/>
  </mergeCells>
  <conditionalFormatting sqref="A4:N650">
    <cfRule type="expression" dxfId="310" priority="986">
      <formula>#REF!="S"</formula>
    </cfRule>
  </conditionalFormatting>
  <conditionalFormatting sqref="A4:N650">
    <cfRule type="expression" dxfId="309" priority="993">
      <formula>#REF!="D"</formula>
    </cfRule>
  </conditionalFormatting>
  <pageMargins left="0.39370078740157483" right="0.39370078740157483" top="0.39370078740157483" bottom="1.5748031496062993" header="0" footer="0"/>
  <pageSetup paperSize="120" scale="62" orientation="landscape" horizontalDpi="4294967295" verticalDpi="4294967295" r:id="rId1"/>
  <headerFooter scaleWithDoc="0" alignWithMargins="0">
    <oddFooter xml:space="preserve">&amp;LSANDRA MARCELA OSORIO CASTELLANOS
JEFE DE PRESUPUESTO
&amp;CLUIS ALEXANDER PINEDA PALACIO
SECRETARIO DE HACIENDA
&amp;RGUILLERMO ANDRES VALENCIA ALZATE            
JEFE GESTION FINANCIERA            
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FF00"/>
  </sheetPr>
  <dimension ref="A1:L290"/>
  <sheetViews>
    <sheetView showGridLines="0" view="pageLayout" topLeftCell="A292" zoomScaleNormal="100" workbookViewId="0">
      <selection activeCell="G290" sqref="G290"/>
    </sheetView>
  </sheetViews>
  <sheetFormatPr baseColWidth="10" defaultColWidth="11.42578125" defaultRowHeight="12.75" x14ac:dyDescent="0.2"/>
  <cols>
    <col min="1" max="1" width="9.85546875" style="159" customWidth="1"/>
    <col min="2" max="2" width="8.7109375" style="160" customWidth="1"/>
    <col min="3" max="3" width="7.85546875" style="160" customWidth="1"/>
    <col min="4" max="4" width="16.140625" style="233" customWidth="1"/>
    <col min="5" max="5" width="10.28515625" style="160" customWidth="1"/>
    <col min="6" max="6" width="11.140625" style="160" customWidth="1"/>
    <col min="7" max="7" width="45.140625" style="159" customWidth="1"/>
    <col min="8" max="12" width="15.140625" style="159" customWidth="1"/>
    <col min="13" max="13" width="9.140625" style="158" customWidth="1"/>
    <col min="14" max="16384" width="11.42578125" style="158"/>
  </cols>
  <sheetData>
    <row r="1" spans="1:12" ht="12.75" customHeight="1" x14ac:dyDescent="0.2">
      <c r="A1" s="267"/>
      <c r="G1" s="266" t="s">
        <v>911</v>
      </c>
      <c r="H1" s="266"/>
      <c r="I1" s="266"/>
      <c r="J1" s="181"/>
      <c r="K1" s="181"/>
      <c r="L1" s="181"/>
    </row>
    <row r="2" spans="1:12" ht="12.75" customHeight="1" x14ac:dyDescent="0.2">
      <c r="A2" s="267"/>
      <c r="G2" s="266" t="s">
        <v>2363</v>
      </c>
      <c r="H2" s="266"/>
      <c r="I2" s="266"/>
      <c r="J2" s="181"/>
      <c r="K2" s="181"/>
      <c r="L2" s="181"/>
    </row>
    <row r="3" spans="1:12" s="178" customFormat="1" ht="25.5" x14ac:dyDescent="0.25">
      <c r="A3" s="180" t="s">
        <v>576</v>
      </c>
      <c r="B3" s="180" t="s">
        <v>0</v>
      </c>
      <c r="C3" s="180" t="s">
        <v>1</v>
      </c>
      <c r="D3" s="234" t="s">
        <v>2</v>
      </c>
      <c r="E3" s="180" t="s">
        <v>586</v>
      </c>
      <c r="F3" s="180" t="s">
        <v>3</v>
      </c>
      <c r="G3" s="239" t="s">
        <v>973</v>
      </c>
      <c r="H3" s="179" t="s">
        <v>585</v>
      </c>
      <c r="I3" s="179" t="s">
        <v>947</v>
      </c>
      <c r="J3" s="179" t="s">
        <v>1684</v>
      </c>
      <c r="K3" s="179" t="s">
        <v>1683</v>
      </c>
      <c r="L3" s="179" t="s">
        <v>1682</v>
      </c>
    </row>
    <row r="4" spans="1:12" x14ac:dyDescent="0.2">
      <c r="A4" s="171"/>
      <c r="B4" s="170" t="s">
        <v>552</v>
      </c>
      <c r="C4" s="170" t="s">
        <v>552</v>
      </c>
      <c r="D4" s="235" t="s">
        <v>552</v>
      </c>
      <c r="E4" s="170" t="s">
        <v>552</v>
      </c>
      <c r="F4" s="170" t="s">
        <v>552</v>
      </c>
      <c r="G4" s="240" t="s">
        <v>1681</v>
      </c>
      <c r="H4" s="176">
        <v>128045127029</v>
      </c>
      <c r="I4" s="176">
        <v>135139034281</v>
      </c>
      <c r="J4" s="176">
        <v>55604015706</v>
      </c>
      <c r="K4" s="176">
        <v>51728098304</v>
      </c>
      <c r="L4" s="176">
        <v>50008466546</v>
      </c>
    </row>
    <row r="5" spans="1:12" x14ac:dyDescent="0.2">
      <c r="A5" s="164" t="s">
        <v>946</v>
      </c>
      <c r="B5" s="163" t="s">
        <v>552</v>
      </c>
      <c r="C5" s="163" t="s">
        <v>552</v>
      </c>
      <c r="D5" s="236" t="s">
        <v>552</v>
      </c>
      <c r="E5" s="163" t="s">
        <v>552</v>
      </c>
      <c r="F5" s="163" t="s">
        <v>552</v>
      </c>
      <c r="G5" s="162" t="s">
        <v>929</v>
      </c>
      <c r="H5" s="161">
        <v>38333643649</v>
      </c>
      <c r="I5" s="161">
        <v>42757285814</v>
      </c>
      <c r="J5" s="161">
        <v>17264953569</v>
      </c>
      <c r="K5" s="161">
        <v>15798501069</v>
      </c>
      <c r="L5" s="161">
        <v>15469424476</v>
      </c>
    </row>
    <row r="6" spans="1:12" x14ac:dyDescent="0.2">
      <c r="A6" s="164" t="s">
        <v>945</v>
      </c>
      <c r="B6" s="163" t="s">
        <v>552</v>
      </c>
      <c r="C6" s="163" t="s">
        <v>552</v>
      </c>
      <c r="D6" s="236" t="s">
        <v>552</v>
      </c>
      <c r="E6" s="163" t="s">
        <v>552</v>
      </c>
      <c r="F6" s="163" t="s">
        <v>552</v>
      </c>
      <c r="G6" s="162" t="s">
        <v>1680</v>
      </c>
      <c r="H6" s="161">
        <v>26900886051</v>
      </c>
      <c r="I6" s="161">
        <v>28400886051</v>
      </c>
      <c r="J6" s="161">
        <v>10853381295</v>
      </c>
      <c r="K6" s="161">
        <v>10853381295</v>
      </c>
      <c r="L6" s="161">
        <v>10819857558</v>
      </c>
    </row>
    <row r="7" spans="1:12" x14ac:dyDescent="0.2">
      <c r="A7" s="164" t="s">
        <v>1633</v>
      </c>
      <c r="B7" s="163" t="s">
        <v>552</v>
      </c>
      <c r="C7" s="163" t="s">
        <v>552</v>
      </c>
      <c r="D7" s="236" t="s">
        <v>552</v>
      </c>
      <c r="E7" s="163" t="s">
        <v>552</v>
      </c>
      <c r="F7" s="163" t="s">
        <v>552</v>
      </c>
      <c r="G7" s="162" t="s">
        <v>1679</v>
      </c>
      <c r="H7" s="161">
        <v>19756559985</v>
      </c>
      <c r="I7" s="161">
        <v>21216559985</v>
      </c>
      <c r="J7" s="161">
        <v>9698733189</v>
      </c>
      <c r="K7" s="161">
        <v>9698733189</v>
      </c>
      <c r="L7" s="161">
        <v>9665209452</v>
      </c>
    </row>
    <row r="8" spans="1:12" x14ac:dyDescent="0.2">
      <c r="A8" s="164" t="s">
        <v>1677</v>
      </c>
      <c r="B8" s="163" t="s">
        <v>1293</v>
      </c>
      <c r="C8" s="163">
        <v>1102</v>
      </c>
      <c r="D8" s="236" t="s">
        <v>1676</v>
      </c>
      <c r="E8" s="163">
        <v>20101001</v>
      </c>
      <c r="F8" s="163">
        <v>9999</v>
      </c>
      <c r="G8" s="162" t="s">
        <v>1678</v>
      </c>
      <c r="H8" s="161">
        <v>15117347800</v>
      </c>
      <c r="I8" s="161">
        <v>15117347800</v>
      </c>
      <c r="J8" s="161">
        <v>6823615487</v>
      </c>
      <c r="K8" s="161">
        <v>6823615487</v>
      </c>
      <c r="L8" s="161">
        <v>6810707710</v>
      </c>
    </row>
    <row r="9" spans="1:12" x14ac:dyDescent="0.2">
      <c r="A9" s="167" t="s">
        <v>1677</v>
      </c>
      <c r="B9" s="166" t="s">
        <v>179</v>
      </c>
      <c r="C9" s="163">
        <v>1116</v>
      </c>
      <c r="D9" s="237" t="s">
        <v>1676</v>
      </c>
      <c r="E9" s="163">
        <v>20101001</v>
      </c>
      <c r="F9" s="163">
        <v>9999</v>
      </c>
      <c r="G9" s="165" t="s">
        <v>1678</v>
      </c>
      <c r="H9" s="161">
        <v>1085293182</v>
      </c>
      <c r="I9" s="161">
        <v>2545293182</v>
      </c>
      <c r="J9" s="161">
        <v>1197971534</v>
      </c>
      <c r="K9" s="161">
        <v>1197971534</v>
      </c>
      <c r="L9" s="161">
        <v>1177355574</v>
      </c>
    </row>
    <row r="10" spans="1:12" x14ac:dyDescent="0.2">
      <c r="A10" s="171" t="s">
        <v>1677</v>
      </c>
      <c r="B10" s="170" t="s">
        <v>179</v>
      </c>
      <c r="C10" s="170">
        <v>1116</v>
      </c>
      <c r="D10" s="235" t="s">
        <v>1665</v>
      </c>
      <c r="E10" s="170">
        <v>20101001</v>
      </c>
      <c r="F10" s="170">
        <v>9999</v>
      </c>
      <c r="G10" s="241" t="s">
        <v>1664</v>
      </c>
      <c r="H10" s="168">
        <v>180500000</v>
      </c>
      <c r="I10" s="168">
        <v>180500000</v>
      </c>
      <c r="J10" s="168">
        <v>71273494</v>
      </c>
      <c r="K10" s="168">
        <v>71273494</v>
      </c>
      <c r="L10" s="168">
        <v>71273494</v>
      </c>
    </row>
    <row r="11" spans="1:12" x14ac:dyDescent="0.2">
      <c r="A11" s="167" t="s">
        <v>1677</v>
      </c>
      <c r="B11" s="166" t="s">
        <v>742</v>
      </c>
      <c r="C11" s="163">
        <v>1201</v>
      </c>
      <c r="D11" s="237" t="s">
        <v>1676</v>
      </c>
      <c r="E11" s="163">
        <v>20101001</v>
      </c>
      <c r="F11" s="163">
        <v>9999</v>
      </c>
      <c r="G11" s="165" t="s">
        <v>1675</v>
      </c>
      <c r="H11" s="161">
        <v>0</v>
      </c>
      <c r="I11" s="161">
        <v>100000000</v>
      </c>
      <c r="J11" s="161">
        <v>0</v>
      </c>
      <c r="K11" s="161">
        <v>0</v>
      </c>
      <c r="L11" s="161">
        <v>0</v>
      </c>
    </row>
    <row r="12" spans="1:12" x14ac:dyDescent="0.2">
      <c r="A12" s="164" t="s">
        <v>1677</v>
      </c>
      <c r="B12" s="163" t="s">
        <v>241</v>
      </c>
      <c r="C12" s="163">
        <v>1201</v>
      </c>
      <c r="D12" s="236" t="s">
        <v>1676</v>
      </c>
      <c r="E12" s="163">
        <v>20101001</v>
      </c>
      <c r="F12" s="163">
        <v>9999</v>
      </c>
      <c r="G12" s="162" t="s">
        <v>1675</v>
      </c>
      <c r="H12" s="161">
        <v>3373419003</v>
      </c>
      <c r="I12" s="161">
        <v>3273419003</v>
      </c>
      <c r="J12" s="161">
        <v>1605872674</v>
      </c>
      <c r="K12" s="161">
        <v>1605872674</v>
      </c>
      <c r="L12" s="161">
        <v>1605872674</v>
      </c>
    </row>
    <row r="13" spans="1:12" x14ac:dyDescent="0.2">
      <c r="A13" s="164" t="s">
        <v>1633</v>
      </c>
      <c r="B13" s="163" t="s">
        <v>552</v>
      </c>
      <c r="C13" s="163" t="s">
        <v>552</v>
      </c>
      <c r="D13" s="236" t="s">
        <v>552</v>
      </c>
      <c r="E13" s="163" t="s">
        <v>552</v>
      </c>
      <c r="F13" s="163" t="s">
        <v>552</v>
      </c>
      <c r="G13" s="162" t="s">
        <v>1674</v>
      </c>
      <c r="H13" s="161">
        <v>117871200</v>
      </c>
      <c r="I13" s="161">
        <v>117871200</v>
      </c>
      <c r="J13" s="161">
        <v>0</v>
      </c>
      <c r="K13" s="161">
        <v>0</v>
      </c>
      <c r="L13" s="161">
        <v>0</v>
      </c>
    </row>
    <row r="14" spans="1:12" x14ac:dyDescent="0.2">
      <c r="A14" s="164" t="s">
        <v>1673</v>
      </c>
      <c r="B14" s="163" t="s">
        <v>203</v>
      </c>
      <c r="C14" s="163">
        <v>1201</v>
      </c>
      <c r="D14" s="236" t="s">
        <v>1672</v>
      </c>
      <c r="E14" s="163">
        <v>20101001</v>
      </c>
      <c r="F14" s="163">
        <v>9999</v>
      </c>
      <c r="G14" s="162" t="s">
        <v>1671</v>
      </c>
      <c r="H14" s="161">
        <v>117871200</v>
      </c>
      <c r="I14" s="161">
        <v>117871200</v>
      </c>
      <c r="J14" s="161">
        <v>0</v>
      </c>
      <c r="K14" s="161">
        <v>0</v>
      </c>
      <c r="L14" s="161">
        <v>0</v>
      </c>
    </row>
    <row r="15" spans="1:12" x14ac:dyDescent="0.2">
      <c r="A15" s="167" t="s">
        <v>1633</v>
      </c>
      <c r="B15" s="166" t="s">
        <v>552</v>
      </c>
      <c r="C15" s="163" t="s">
        <v>552</v>
      </c>
      <c r="D15" s="237" t="s">
        <v>552</v>
      </c>
      <c r="E15" s="163" t="s">
        <v>552</v>
      </c>
      <c r="F15" s="163" t="s">
        <v>552</v>
      </c>
      <c r="G15" s="165" t="s">
        <v>1670</v>
      </c>
      <c r="H15" s="161">
        <v>59382880</v>
      </c>
      <c r="I15" s="161">
        <v>59382880</v>
      </c>
      <c r="J15" s="161">
        <v>25578078</v>
      </c>
      <c r="K15" s="161">
        <v>25578078</v>
      </c>
      <c r="L15" s="161">
        <v>25578078</v>
      </c>
    </row>
    <row r="16" spans="1:12" x14ac:dyDescent="0.2">
      <c r="A16" s="164" t="s">
        <v>1669</v>
      </c>
      <c r="B16" s="163" t="s">
        <v>1293</v>
      </c>
      <c r="C16" s="163">
        <v>1102</v>
      </c>
      <c r="D16" s="236" t="s">
        <v>1668</v>
      </c>
      <c r="E16" s="163">
        <v>20101001</v>
      </c>
      <c r="F16" s="163">
        <v>9999</v>
      </c>
      <c r="G16" s="162" t="s">
        <v>1667</v>
      </c>
      <c r="H16" s="161">
        <v>59382880</v>
      </c>
      <c r="I16" s="161">
        <v>59382880</v>
      </c>
      <c r="J16" s="161">
        <v>25578078</v>
      </c>
      <c r="K16" s="161">
        <v>25578078</v>
      </c>
      <c r="L16" s="161">
        <v>25578078</v>
      </c>
    </row>
    <row r="17" spans="1:12" x14ac:dyDescent="0.2">
      <c r="A17" s="164" t="s">
        <v>1633</v>
      </c>
      <c r="B17" s="163" t="s">
        <v>552</v>
      </c>
      <c r="C17" s="163" t="s">
        <v>552</v>
      </c>
      <c r="D17" s="236" t="s">
        <v>552</v>
      </c>
      <c r="E17" s="163" t="s">
        <v>552</v>
      </c>
      <c r="F17" s="163" t="s">
        <v>552</v>
      </c>
      <c r="G17" s="162" t="s">
        <v>1666</v>
      </c>
      <c r="H17" s="161">
        <v>2265711182</v>
      </c>
      <c r="I17" s="161">
        <v>2265711182</v>
      </c>
      <c r="J17" s="161">
        <v>625798908</v>
      </c>
      <c r="K17" s="161">
        <v>625798908</v>
      </c>
      <c r="L17" s="161">
        <v>625798908</v>
      </c>
    </row>
    <row r="18" spans="1:12" x14ac:dyDescent="0.2">
      <c r="A18" s="164" t="s">
        <v>1659</v>
      </c>
      <c r="B18" s="163" t="s">
        <v>1293</v>
      </c>
      <c r="C18" s="163">
        <v>1102</v>
      </c>
      <c r="D18" s="236" t="s">
        <v>1655</v>
      </c>
      <c r="E18" s="163">
        <v>20101001</v>
      </c>
      <c r="F18" s="163">
        <v>9999</v>
      </c>
      <c r="G18" s="162" t="s">
        <v>1654</v>
      </c>
      <c r="H18" s="161">
        <v>54000000</v>
      </c>
      <c r="I18" s="161">
        <v>54000000</v>
      </c>
      <c r="J18" s="161">
        <v>16851604</v>
      </c>
      <c r="K18" s="161">
        <v>16851604</v>
      </c>
      <c r="L18" s="161">
        <v>16851604</v>
      </c>
    </row>
    <row r="19" spans="1:12" x14ac:dyDescent="0.2">
      <c r="A19" s="164" t="s">
        <v>1659</v>
      </c>
      <c r="B19" s="163" t="s">
        <v>1293</v>
      </c>
      <c r="C19" s="163">
        <v>1102</v>
      </c>
      <c r="D19" s="236" t="s">
        <v>1663</v>
      </c>
      <c r="E19" s="163">
        <v>20101001</v>
      </c>
      <c r="F19" s="163">
        <v>9999</v>
      </c>
      <c r="G19" s="162" t="s">
        <v>1662</v>
      </c>
      <c r="H19" s="161">
        <v>505339182</v>
      </c>
      <c r="I19" s="161">
        <v>505339182</v>
      </c>
      <c r="J19" s="161">
        <v>238894928</v>
      </c>
      <c r="K19" s="161">
        <v>238894928</v>
      </c>
      <c r="L19" s="161">
        <v>238894928</v>
      </c>
    </row>
    <row r="20" spans="1:12" x14ac:dyDescent="0.2">
      <c r="A20" s="164" t="s">
        <v>1659</v>
      </c>
      <c r="B20" s="163" t="s">
        <v>1293</v>
      </c>
      <c r="C20" s="163">
        <v>1102</v>
      </c>
      <c r="D20" s="236" t="s">
        <v>1658</v>
      </c>
      <c r="E20" s="163">
        <v>20101001</v>
      </c>
      <c r="F20" s="163">
        <v>9999</v>
      </c>
      <c r="G20" s="162" t="s">
        <v>1661</v>
      </c>
      <c r="H20" s="161">
        <v>113080993</v>
      </c>
      <c r="I20" s="161">
        <v>113080993</v>
      </c>
      <c r="J20" s="161">
        <v>23608024</v>
      </c>
      <c r="K20" s="161">
        <v>23608024</v>
      </c>
      <c r="L20" s="161">
        <v>23608024</v>
      </c>
    </row>
    <row r="21" spans="1:12" x14ac:dyDescent="0.2">
      <c r="A21" s="164" t="s">
        <v>1659</v>
      </c>
      <c r="B21" s="163" t="s">
        <v>1293</v>
      </c>
      <c r="C21" s="163">
        <v>1102</v>
      </c>
      <c r="D21" s="236" t="s">
        <v>1665</v>
      </c>
      <c r="E21" s="163">
        <v>20101001</v>
      </c>
      <c r="F21" s="163">
        <v>9999</v>
      </c>
      <c r="G21" s="162" t="s">
        <v>1664</v>
      </c>
      <c r="H21" s="161">
        <v>1362000000</v>
      </c>
      <c r="I21" s="161">
        <v>1362000000</v>
      </c>
      <c r="J21" s="161">
        <v>270399015</v>
      </c>
      <c r="K21" s="161">
        <v>270399015</v>
      </c>
      <c r="L21" s="161">
        <v>270399015</v>
      </c>
    </row>
    <row r="22" spans="1:12" x14ac:dyDescent="0.2">
      <c r="A22" s="164" t="s">
        <v>1659</v>
      </c>
      <c r="B22" s="163" t="s">
        <v>179</v>
      </c>
      <c r="C22" s="163">
        <v>1116</v>
      </c>
      <c r="D22" s="236" t="s">
        <v>1663</v>
      </c>
      <c r="E22" s="163">
        <v>20101001</v>
      </c>
      <c r="F22" s="163">
        <v>9999</v>
      </c>
      <c r="G22" s="162" t="s">
        <v>1662</v>
      </c>
      <c r="H22" s="161">
        <v>94500000</v>
      </c>
      <c r="I22" s="161">
        <v>94500000</v>
      </c>
      <c r="J22" s="161">
        <v>15359729</v>
      </c>
      <c r="K22" s="161">
        <v>15359729</v>
      </c>
      <c r="L22" s="161">
        <v>15359729</v>
      </c>
    </row>
    <row r="23" spans="1:12" x14ac:dyDescent="0.2">
      <c r="A23" s="164" t="s">
        <v>1659</v>
      </c>
      <c r="B23" s="163" t="s">
        <v>179</v>
      </c>
      <c r="C23" s="163">
        <v>1116</v>
      </c>
      <c r="D23" s="236" t="s">
        <v>1658</v>
      </c>
      <c r="E23" s="163">
        <v>20101001</v>
      </c>
      <c r="F23" s="163">
        <v>9999</v>
      </c>
      <c r="G23" s="162" t="s">
        <v>1661</v>
      </c>
      <c r="H23" s="161">
        <v>20791007</v>
      </c>
      <c r="I23" s="161">
        <v>20791007</v>
      </c>
      <c r="J23" s="161">
        <v>6030065</v>
      </c>
      <c r="K23" s="161">
        <v>6030065</v>
      </c>
      <c r="L23" s="161">
        <v>6030065</v>
      </c>
    </row>
    <row r="24" spans="1:12" x14ac:dyDescent="0.2">
      <c r="A24" s="167" t="s">
        <v>1659</v>
      </c>
      <c r="B24" s="166" t="s">
        <v>241</v>
      </c>
      <c r="C24" s="163">
        <v>1201</v>
      </c>
      <c r="D24" s="237" t="s">
        <v>1655</v>
      </c>
      <c r="E24" s="163">
        <v>20101001</v>
      </c>
      <c r="F24" s="163">
        <v>9999</v>
      </c>
      <c r="G24" s="165" t="s">
        <v>1660</v>
      </c>
      <c r="H24" s="161">
        <v>98000000</v>
      </c>
      <c r="I24" s="161">
        <v>98000000</v>
      </c>
      <c r="J24" s="161">
        <v>48990737</v>
      </c>
      <c r="K24" s="161">
        <v>48990737</v>
      </c>
      <c r="L24" s="161">
        <v>48990737</v>
      </c>
    </row>
    <row r="25" spans="1:12" x14ac:dyDescent="0.2">
      <c r="A25" s="164" t="s">
        <v>1659</v>
      </c>
      <c r="B25" s="163" t="s">
        <v>241</v>
      </c>
      <c r="C25" s="163">
        <v>1201</v>
      </c>
      <c r="D25" s="236" t="s">
        <v>1658</v>
      </c>
      <c r="E25" s="163">
        <v>20101001</v>
      </c>
      <c r="F25" s="163">
        <v>9999</v>
      </c>
      <c r="G25" s="162" t="s">
        <v>1657</v>
      </c>
      <c r="H25" s="161">
        <v>18000000</v>
      </c>
      <c r="I25" s="161">
        <v>18000000</v>
      </c>
      <c r="J25" s="161">
        <v>5664806</v>
      </c>
      <c r="K25" s="161">
        <v>5664806</v>
      </c>
      <c r="L25" s="161">
        <v>5664806</v>
      </c>
    </row>
    <row r="26" spans="1:12" x14ac:dyDescent="0.2">
      <c r="A26" s="164" t="s">
        <v>1633</v>
      </c>
      <c r="B26" s="163" t="s">
        <v>552</v>
      </c>
      <c r="C26" s="163" t="s">
        <v>552</v>
      </c>
      <c r="D26" s="236" t="s">
        <v>552</v>
      </c>
      <c r="E26" s="163" t="s">
        <v>552</v>
      </c>
      <c r="F26" s="163" t="s">
        <v>552</v>
      </c>
      <c r="G26" s="162" t="s">
        <v>1656</v>
      </c>
      <c r="H26" s="161">
        <v>4304134736</v>
      </c>
      <c r="I26" s="161">
        <v>4344134736</v>
      </c>
      <c r="J26" s="161">
        <v>454465467</v>
      </c>
      <c r="K26" s="161">
        <v>454465467</v>
      </c>
      <c r="L26" s="161">
        <v>454465467</v>
      </c>
    </row>
    <row r="27" spans="1:12" x14ac:dyDescent="0.2">
      <c r="A27" s="164" t="s">
        <v>1646</v>
      </c>
      <c r="B27" s="163" t="s">
        <v>1293</v>
      </c>
      <c r="C27" s="163">
        <v>1102</v>
      </c>
      <c r="D27" s="236" t="s">
        <v>1650</v>
      </c>
      <c r="E27" s="163">
        <v>20101001</v>
      </c>
      <c r="F27" s="163">
        <v>9999</v>
      </c>
      <c r="G27" s="162" t="s">
        <v>1651</v>
      </c>
      <c r="H27" s="161">
        <v>1421520105</v>
      </c>
      <c r="I27" s="161">
        <v>1421520105</v>
      </c>
      <c r="J27" s="161">
        <v>14328937</v>
      </c>
      <c r="K27" s="161">
        <v>14328937</v>
      </c>
      <c r="L27" s="161">
        <v>14328937</v>
      </c>
    </row>
    <row r="28" spans="1:12" x14ac:dyDescent="0.2">
      <c r="A28" s="164" t="s">
        <v>1646</v>
      </c>
      <c r="B28" s="163" t="s">
        <v>1293</v>
      </c>
      <c r="C28" s="163">
        <v>1102</v>
      </c>
      <c r="D28" s="236" t="s">
        <v>1648</v>
      </c>
      <c r="E28" s="163">
        <v>20101001</v>
      </c>
      <c r="F28" s="163">
        <v>9999</v>
      </c>
      <c r="G28" s="162" t="s">
        <v>1653</v>
      </c>
      <c r="H28" s="161">
        <v>700174510</v>
      </c>
      <c r="I28" s="161">
        <v>700174510</v>
      </c>
      <c r="J28" s="161">
        <v>21630690</v>
      </c>
      <c r="K28" s="161">
        <v>21630690</v>
      </c>
      <c r="L28" s="161">
        <v>21630690</v>
      </c>
    </row>
    <row r="29" spans="1:12" x14ac:dyDescent="0.2">
      <c r="A29" s="164" t="s">
        <v>1646</v>
      </c>
      <c r="B29" s="163" t="s">
        <v>1293</v>
      </c>
      <c r="C29" s="163">
        <v>1102</v>
      </c>
      <c r="D29" s="236" t="s">
        <v>1645</v>
      </c>
      <c r="E29" s="163">
        <v>20101001</v>
      </c>
      <c r="F29" s="163">
        <v>9999</v>
      </c>
      <c r="G29" s="162" t="s">
        <v>1652</v>
      </c>
      <c r="H29" s="161">
        <v>900547603</v>
      </c>
      <c r="I29" s="161">
        <v>900547603</v>
      </c>
      <c r="J29" s="161">
        <v>244629288</v>
      </c>
      <c r="K29" s="161">
        <v>244629288</v>
      </c>
      <c r="L29" s="161">
        <v>244629288</v>
      </c>
    </row>
    <row r="30" spans="1:12" x14ac:dyDescent="0.2">
      <c r="A30" s="167" t="s">
        <v>1646</v>
      </c>
      <c r="B30" s="166" t="s">
        <v>179</v>
      </c>
      <c r="C30" s="163">
        <v>1116</v>
      </c>
      <c r="D30" s="237" t="s">
        <v>1655</v>
      </c>
      <c r="E30" s="163">
        <v>20101001</v>
      </c>
      <c r="F30" s="163">
        <v>9999</v>
      </c>
      <c r="G30" s="165" t="s">
        <v>1654</v>
      </c>
      <c r="H30" s="161">
        <v>127288362</v>
      </c>
      <c r="I30" s="161">
        <v>167288362</v>
      </c>
      <c r="J30" s="161">
        <v>73535194</v>
      </c>
      <c r="K30" s="161">
        <v>73535194</v>
      </c>
      <c r="L30" s="161">
        <v>73535194</v>
      </c>
    </row>
    <row r="31" spans="1:12" x14ac:dyDescent="0.2">
      <c r="A31" s="164" t="s">
        <v>1646</v>
      </c>
      <c r="B31" s="163" t="s">
        <v>179</v>
      </c>
      <c r="C31" s="163">
        <v>1116</v>
      </c>
      <c r="D31" s="236" t="s">
        <v>1648</v>
      </c>
      <c r="E31" s="163">
        <v>20101001</v>
      </c>
      <c r="F31" s="163">
        <v>9999</v>
      </c>
      <c r="G31" s="162" t="s">
        <v>1653</v>
      </c>
      <c r="H31" s="161">
        <v>124355041</v>
      </c>
      <c r="I31" s="161">
        <v>124355041</v>
      </c>
      <c r="J31" s="161">
        <v>4991291</v>
      </c>
      <c r="K31" s="161">
        <v>4991291</v>
      </c>
      <c r="L31" s="161">
        <v>4991291</v>
      </c>
    </row>
    <row r="32" spans="1:12" x14ac:dyDescent="0.2">
      <c r="A32" s="171" t="s">
        <v>1646</v>
      </c>
      <c r="B32" s="170" t="s">
        <v>179</v>
      </c>
      <c r="C32" s="170">
        <v>1116</v>
      </c>
      <c r="D32" s="235" t="s">
        <v>1645</v>
      </c>
      <c r="E32" s="170">
        <v>20101001</v>
      </c>
      <c r="F32" s="170">
        <v>9999</v>
      </c>
      <c r="G32" s="241" t="s">
        <v>1652</v>
      </c>
      <c r="H32" s="168">
        <v>155932573</v>
      </c>
      <c r="I32" s="168">
        <v>155932573</v>
      </c>
      <c r="J32" s="168">
        <v>48270889</v>
      </c>
      <c r="K32" s="168">
        <v>48270889</v>
      </c>
      <c r="L32" s="168">
        <v>48270889</v>
      </c>
    </row>
    <row r="33" spans="1:12" x14ac:dyDescent="0.2">
      <c r="A33" s="164" t="s">
        <v>1646</v>
      </c>
      <c r="B33" s="163" t="s">
        <v>179</v>
      </c>
      <c r="C33" s="163">
        <v>1116</v>
      </c>
      <c r="D33" s="236" t="s">
        <v>1650</v>
      </c>
      <c r="E33" s="163">
        <v>20101001</v>
      </c>
      <c r="F33" s="163">
        <v>9999</v>
      </c>
      <c r="G33" s="162" t="s">
        <v>1651</v>
      </c>
      <c r="H33" s="161">
        <v>257368266</v>
      </c>
      <c r="I33" s="161">
        <v>257368266</v>
      </c>
      <c r="J33" s="161">
        <v>3860277</v>
      </c>
      <c r="K33" s="161">
        <v>3860277</v>
      </c>
      <c r="L33" s="161">
        <v>3860277</v>
      </c>
    </row>
    <row r="34" spans="1:12" x14ac:dyDescent="0.2">
      <c r="A34" s="164" t="s">
        <v>1646</v>
      </c>
      <c r="B34" s="163" t="s">
        <v>241</v>
      </c>
      <c r="C34" s="163">
        <v>1201</v>
      </c>
      <c r="D34" s="236" t="s">
        <v>1650</v>
      </c>
      <c r="E34" s="163">
        <v>20101001</v>
      </c>
      <c r="F34" s="163">
        <v>9999</v>
      </c>
      <c r="G34" s="162" t="s">
        <v>1649</v>
      </c>
      <c r="H34" s="161">
        <v>329948276</v>
      </c>
      <c r="I34" s="161">
        <v>329948276</v>
      </c>
      <c r="J34" s="161">
        <v>901736</v>
      </c>
      <c r="K34" s="161">
        <v>901736</v>
      </c>
      <c r="L34" s="161">
        <v>901736</v>
      </c>
    </row>
    <row r="35" spans="1:12" x14ac:dyDescent="0.2">
      <c r="A35" s="164" t="s">
        <v>1646</v>
      </c>
      <c r="B35" s="163" t="s">
        <v>241</v>
      </c>
      <c r="C35" s="163">
        <v>1201</v>
      </c>
      <c r="D35" s="236" t="s">
        <v>1648</v>
      </c>
      <c r="E35" s="163">
        <v>20101001</v>
      </c>
      <c r="F35" s="163">
        <v>9999</v>
      </c>
      <c r="G35" s="162" t="s">
        <v>1647</v>
      </c>
      <c r="H35" s="161">
        <v>139000000</v>
      </c>
      <c r="I35" s="161">
        <v>139000000</v>
      </c>
      <c r="J35" s="161">
        <v>2913767</v>
      </c>
      <c r="K35" s="161">
        <v>2913767</v>
      </c>
      <c r="L35" s="161">
        <v>2913767</v>
      </c>
    </row>
    <row r="36" spans="1:12" x14ac:dyDescent="0.2">
      <c r="A36" s="164" t="s">
        <v>1646</v>
      </c>
      <c r="B36" s="163" t="s">
        <v>241</v>
      </c>
      <c r="C36" s="163">
        <v>1201</v>
      </c>
      <c r="D36" s="236" t="s">
        <v>1645</v>
      </c>
      <c r="E36" s="163">
        <v>20101001</v>
      </c>
      <c r="F36" s="163">
        <v>9999</v>
      </c>
      <c r="G36" s="162" t="s">
        <v>1644</v>
      </c>
      <c r="H36" s="161">
        <v>148000000</v>
      </c>
      <c r="I36" s="161">
        <v>148000000</v>
      </c>
      <c r="J36" s="161">
        <v>39403398</v>
      </c>
      <c r="K36" s="161">
        <v>39403398</v>
      </c>
      <c r="L36" s="161">
        <v>39403398</v>
      </c>
    </row>
    <row r="37" spans="1:12" x14ac:dyDescent="0.2">
      <c r="A37" s="164" t="s">
        <v>1633</v>
      </c>
      <c r="B37" s="163" t="s">
        <v>552</v>
      </c>
      <c r="C37" s="163" t="s">
        <v>552</v>
      </c>
      <c r="D37" s="236" t="s">
        <v>552</v>
      </c>
      <c r="E37" s="163" t="s">
        <v>552</v>
      </c>
      <c r="F37" s="163" t="s">
        <v>552</v>
      </c>
      <c r="G37" s="162" t="s">
        <v>1643</v>
      </c>
      <c r="H37" s="161">
        <v>196860647</v>
      </c>
      <c r="I37" s="161">
        <v>196860647</v>
      </c>
      <c r="J37" s="161">
        <v>9362155</v>
      </c>
      <c r="K37" s="161">
        <v>9362155</v>
      </c>
      <c r="L37" s="161">
        <v>9362155</v>
      </c>
    </row>
    <row r="38" spans="1:12" x14ac:dyDescent="0.2">
      <c r="A38" s="164" t="s">
        <v>1641</v>
      </c>
      <c r="B38" s="163" t="s">
        <v>1293</v>
      </c>
      <c r="C38" s="163">
        <v>1102</v>
      </c>
      <c r="D38" s="236" t="s">
        <v>1640</v>
      </c>
      <c r="E38" s="163">
        <v>20101001</v>
      </c>
      <c r="F38" s="163">
        <v>9999</v>
      </c>
      <c r="G38" s="162" t="s">
        <v>1642</v>
      </c>
      <c r="H38" s="161">
        <v>82810264</v>
      </c>
      <c r="I38" s="161">
        <v>82810264</v>
      </c>
      <c r="J38" s="161">
        <v>3672017</v>
      </c>
      <c r="K38" s="161">
        <v>3672017</v>
      </c>
      <c r="L38" s="161">
        <v>3672017</v>
      </c>
    </row>
    <row r="39" spans="1:12" x14ac:dyDescent="0.2">
      <c r="A39" s="164" t="s">
        <v>1641</v>
      </c>
      <c r="B39" s="163" t="s">
        <v>179</v>
      </c>
      <c r="C39" s="163">
        <v>1116</v>
      </c>
      <c r="D39" s="236" t="s">
        <v>1640</v>
      </c>
      <c r="E39" s="163">
        <v>20101001</v>
      </c>
      <c r="F39" s="163">
        <v>9999</v>
      </c>
      <c r="G39" s="162" t="s">
        <v>1642</v>
      </c>
      <c r="H39" s="161">
        <v>21000000</v>
      </c>
      <c r="I39" s="161">
        <v>21000000</v>
      </c>
      <c r="J39" s="161">
        <v>0</v>
      </c>
      <c r="K39" s="161">
        <v>0</v>
      </c>
      <c r="L39" s="161">
        <v>0</v>
      </c>
    </row>
    <row r="40" spans="1:12" x14ac:dyDescent="0.2">
      <c r="A40" s="164" t="s">
        <v>1641</v>
      </c>
      <c r="B40" s="163" t="s">
        <v>241</v>
      </c>
      <c r="C40" s="163">
        <v>1201</v>
      </c>
      <c r="D40" s="236" t="s">
        <v>1640</v>
      </c>
      <c r="E40" s="163">
        <v>20101001</v>
      </c>
      <c r="F40" s="163">
        <v>9999</v>
      </c>
      <c r="G40" s="162" t="s">
        <v>1639</v>
      </c>
      <c r="H40" s="161">
        <v>56033224</v>
      </c>
      <c r="I40" s="161">
        <v>16033224</v>
      </c>
      <c r="J40" s="161">
        <v>3147565</v>
      </c>
      <c r="K40" s="161">
        <v>3147565</v>
      </c>
      <c r="L40" s="161">
        <v>3147565</v>
      </c>
    </row>
    <row r="41" spans="1:12" x14ac:dyDescent="0.2">
      <c r="A41" s="164" t="s">
        <v>1641</v>
      </c>
      <c r="B41" s="163" t="s">
        <v>202</v>
      </c>
      <c r="C41" s="163">
        <v>1201</v>
      </c>
      <c r="D41" s="236" t="s">
        <v>1640</v>
      </c>
      <c r="E41" s="163">
        <v>20101001</v>
      </c>
      <c r="F41" s="163">
        <v>9999</v>
      </c>
      <c r="G41" s="162" t="s">
        <v>1639</v>
      </c>
      <c r="H41" s="161">
        <v>37017159</v>
      </c>
      <c r="I41" s="161">
        <v>37017159</v>
      </c>
      <c r="J41" s="161">
        <v>0</v>
      </c>
      <c r="K41" s="161">
        <v>0</v>
      </c>
      <c r="L41" s="161">
        <v>0</v>
      </c>
    </row>
    <row r="42" spans="1:12" x14ac:dyDescent="0.2">
      <c r="A42" s="164" t="s">
        <v>1641</v>
      </c>
      <c r="B42" s="163" t="s">
        <v>224</v>
      </c>
      <c r="C42" s="163">
        <v>1201</v>
      </c>
      <c r="D42" s="236" t="s">
        <v>1640</v>
      </c>
      <c r="E42" s="163">
        <v>20101001</v>
      </c>
      <c r="F42" s="163">
        <v>9999</v>
      </c>
      <c r="G42" s="162" t="s">
        <v>1639</v>
      </c>
      <c r="H42" s="161">
        <v>0</v>
      </c>
      <c r="I42" s="161">
        <v>40000000</v>
      </c>
      <c r="J42" s="161">
        <v>2542573</v>
      </c>
      <c r="K42" s="161">
        <v>2542573</v>
      </c>
      <c r="L42" s="161">
        <v>2542573</v>
      </c>
    </row>
    <row r="43" spans="1:12" x14ac:dyDescent="0.2">
      <c r="A43" s="164" t="s">
        <v>1633</v>
      </c>
      <c r="B43" s="163" t="s">
        <v>552</v>
      </c>
      <c r="C43" s="163" t="s">
        <v>552</v>
      </c>
      <c r="D43" s="236" t="s">
        <v>552</v>
      </c>
      <c r="E43" s="163" t="s">
        <v>552</v>
      </c>
      <c r="F43" s="163" t="s">
        <v>552</v>
      </c>
      <c r="G43" s="162" t="s">
        <v>1638</v>
      </c>
      <c r="H43" s="161">
        <v>86652488</v>
      </c>
      <c r="I43" s="161">
        <v>86652488</v>
      </c>
      <c r="J43" s="161">
        <v>39443498</v>
      </c>
      <c r="K43" s="161">
        <v>39443498</v>
      </c>
      <c r="L43" s="161">
        <v>39443498</v>
      </c>
    </row>
    <row r="44" spans="1:12" x14ac:dyDescent="0.2">
      <c r="A44" s="164" t="s">
        <v>1637</v>
      </c>
      <c r="B44" s="163" t="s">
        <v>552</v>
      </c>
      <c r="C44" s="163" t="s">
        <v>552</v>
      </c>
      <c r="D44" s="236" t="s">
        <v>552</v>
      </c>
      <c r="E44" s="163" t="s">
        <v>552</v>
      </c>
      <c r="F44" s="163" t="s">
        <v>552</v>
      </c>
      <c r="G44" s="162" t="s">
        <v>1427</v>
      </c>
      <c r="H44" s="161">
        <v>86652488</v>
      </c>
      <c r="I44" s="161">
        <v>86652488</v>
      </c>
      <c r="J44" s="161">
        <v>39443498</v>
      </c>
      <c r="K44" s="161">
        <v>39443498</v>
      </c>
      <c r="L44" s="161">
        <v>39443498</v>
      </c>
    </row>
    <row r="45" spans="1:12" x14ac:dyDescent="0.2">
      <c r="A45" s="164" t="s">
        <v>1636</v>
      </c>
      <c r="B45" s="163" t="s">
        <v>1293</v>
      </c>
      <c r="C45" s="163">
        <v>1102</v>
      </c>
      <c r="D45" s="236" t="s">
        <v>1635</v>
      </c>
      <c r="E45" s="163">
        <v>20101001</v>
      </c>
      <c r="F45" s="163">
        <v>9999</v>
      </c>
      <c r="G45" s="162" t="s">
        <v>1634</v>
      </c>
      <c r="H45" s="161">
        <v>86652488</v>
      </c>
      <c r="I45" s="161">
        <v>86652488</v>
      </c>
      <c r="J45" s="161">
        <v>39443498</v>
      </c>
      <c r="K45" s="161">
        <v>39443498</v>
      </c>
      <c r="L45" s="161">
        <v>39443498</v>
      </c>
    </row>
    <row r="46" spans="1:12" x14ac:dyDescent="0.2">
      <c r="A46" s="164" t="s">
        <v>1633</v>
      </c>
      <c r="B46" s="163" t="s">
        <v>552</v>
      </c>
      <c r="C46" s="163" t="s">
        <v>552</v>
      </c>
      <c r="D46" s="236" t="s">
        <v>552</v>
      </c>
      <c r="E46" s="163" t="s">
        <v>552</v>
      </c>
      <c r="F46" s="163" t="s">
        <v>552</v>
      </c>
      <c r="G46" s="162" t="s">
        <v>1632</v>
      </c>
      <c r="H46" s="161">
        <v>113712933</v>
      </c>
      <c r="I46" s="161">
        <v>113712933</v>
      </c>
      <c r="J46" s="161">
        <v>0</v>
      </c>
      <c r="K46" s="161">
        <v>0</v>
      </c>
      <c r="L46" s="161">
        <v>0</v>
      </c>
    </row>
    <row r="47" spans="1:12" x14ac:dyDescent="0.2">
      <c r="A47" s="164" t="s">
        <v>1631</v>
      </c>
      <c r="B47" s="163" t="s">
        <v>1293</v>
      </c>
      <c r="C47" s="163">
        <v>1102</v>
      </c>
      <c r="D47" s="236" t="s">
        <v>1630</v>
      </c>
      <c r="E47" s="163">
        <v>20102001</v>
      </c>
      <c r="F47" s="163">
        <v>9999</v>
      </c>
      <c r="G47" s="162" t="s">
        <v>1629</v>
      </c>
      <c r="H47" s="161">
        <v>113712933</v>
      </c>
      <c r="I47" s="161">
        <v>113712933</v>
      </c>
      <c r="J47" s="161">
        <v>0</v>
      </c>
      <c r="K47" s="161">
        <v>0</v>
      </c>
      <c r="L47" s="161">
        <v>0</v>
      </c>
    </row>
    <row r="48" spans="1:12" x14ac:dyDescent="0.2">
      <c r="A48" s="164" t="s">
        <v>945</v>
      </c>
      <c r="B48" s="163" t="s">
        <v>552</v>
      </c>
      <c r="C48" s="163" t="s">
        <v>552</v>
      </c>
      <c r="D48" s="236" t="s">
        <v>552</v>
      </c>
      <c r="E48" s="163" t="s">
        <v>552</v>
      </c>
      <c r="F48" s="163" t="s">
        <v>552</v>
      </c>
      <c r="G48" s="162" t="s">
        <v>1628</v>
      </c>
      <c r="H48" s="161">
        <v>134000000</v>
      </c>
      <c r="I48" s="161">
        <v>134000000</v>
      </c>
      <c r="J48" s="161">
        <v>0</v>
      </c>
      <c r="K48" s="161">
        <v>0</v>
      </c>
      <c r="L48" s="161">
        <v>0</v>
      </c>
    </row>
    <row r="49" spans="1:12" x14ac:dyDescent="0.2">
      <c r="A49" s="164" t="s">
        <v>1627</v>
      </c>
      <c r="B49" s="163" t="s">
        <v>1293</v>
      </c>
      <c r="C49" s="163">
        <v>1102</v>
      </c>
      <c r="D49" s="236" t="s">
        <v>1626</v>
      </c>
      <c r="E49" s="163">
        <v>20101001</v>
      </c>
      <c r="F49" s="163">
        <v>9999</v>
      </c>
      <c r="G49" s="162" t="s">
        <v>1625</v>
      </c>
      <c r="H49" s="161">
        <v>134000000</v>
      </c>
      <c r="I49" s="161">
        <v>134000000</v>
      </c>
      <c r="J49" s="161">
        <v>0</v>
      </c>
      <c r="K49" s="161">
        <v>0</v>
      </c>
      <c r="L49" s="161">
        <v>0</v>
      </c>
    </row>
    <row r="50" spans="1:12" x14ac:dyDescent="0.2">
      <c r="A50" s="164" t="s">
        <v>945</v>
      </c>
      <c r="B50" s="163" t="s">
        <v>552</v>
      </c>
      <c r="C50" s="163" t="s">
        <v>552</v>
      </c>
      <c r="D50" s="236" t="s">
        <v>552</v>
      </c>
      <c r="E50" s="163" t="s">
        <v>552</v>
      </c>
      <c r="F50" s="163" t="s">
        <v>552</v>
      </c>
      <c r="G50" s="162" t="s">
        <v>1624</v>
      </c>
      <c r="H50" s="161">
        <v>1958087195</v>
      </c>
      <c r="I50" s="161">
        <v>2084614793</v>
      </c>
      <c r="J50" s="161">
        <v>1777617303</v>
      </c>
      <c r="K50" s="161">
        <v>775632487</v>
      </c>
      <c r="L50" s="161">
        <v>770082944</v>
      </c>
    </row>
    <row r="51" spans="1:12" x14ac:dyDescent="0.2">
      <c r="A51" s="164" t="s">
        <v>1616</v>
      </c>
      <c r="B51" s="163" t="s">
        <v>552</v>
      </c>
      <c r="C51" s="163" t="s">
        <v>552</v>
      </c>
      <c r="D51" s="236" t="s">
        <v>552</v>
      </c>
      <c r="E51" s="163" t="s">
        <v>552</v>
      </c>
      <c r="F51" s="163" t="s">
        <v>552</v>
      </c>
      <c r="G51" s="162" t="s">
        <v>1623</v>
      </c>
      <c r="H51" s="161">
        <v>1125087195</v>
      </c>
      <c r="I51" s="161">
        <v>1228514793</v>
      </c>
      <c r="J51" s="161">
        <v>1069501629</v>
      </c>
      <c r="K51" s="161">
        <v>487355452</v>
      </c>
      <c r="L51" s="161">
        <v>482456065</v>
      </c>
    </row>
    <row r="52" spans="1:12" x14ac:dyDescent="0.2">
      <c r="A52" s="164" t="s">
        <v>1622</v>
      </c>
      <c r="B52" s="163" t="s">
        <v>1293</v>
      </c>
      <c r="C52" s="163">
        <v>1102</v>
      </c>
      <c r="D52" s="236" t="s">
        <v>1470</v>
      </c>
      <c r="E52" s="163">
        <v>20101002</v>
      </c>
      <c r="F52" s="163">
        <v>9999</v>
      </c>
      <c r="G52" s="162" t="s">
        <v>1469</v>
      </c>
      <c r="H52" s="161">
        <v>681387195</v>
      </c>
      <c r="I52" s="161">
        <v>784814793</v>
      </c>
      <c r="J52" s="161">
        <v>709961629</v>
      </c>
      <c r="K52" s="161">
        <v>266840452</v>
      </c>
      <c r="L52" s="161">
        <v>261941065</v>
      </c>
    </row>
    <row r="53" spans="1:12" x14ac:dyDescent="0.2">
      <c r="A53" s="164" t="s">
        <v>1622</v>
      </c>
      <c r="B53" s="163" t="s">
        <v>241</v>
      </c>
      <c r="C53" s="163">
        <v>1201</v>
      </c>
      <c r="D53" s="236" t="s">
        <v>1470</v>
      </c>
      <c r="E53" s="163">
        <v>20101002</v>
      </c>
      <c r="F53" s="163">
        <v>9999</v>
      </c>
      <c r="G53" s="162" t="s">
        <v>1621</v>
      </c>
      <c r="H53" s="161">
        <v>5000000</v>
      </c>
      <c r="I53" s="161">
        <v>5000000</v>
      </c>
      <c r="J53" s="161">
        <v>4120000</v>
      </c>
      <c r="K53" s="161">
        <v>4120000</v>
      </c>
      <c r="L53" s="161">
        <v>4120000</v>
      </c>
    </row>
    <row r="54" spans="1:12" x14ac:dyDescent="0.2">
      <c r="A54" s="164" t="s">
        <v>1622</v>
      </c>
      <c r="B54" s="163" t="s">
        <v>203</v>
      </c>
      <c r="C54" s="163">
        <v>1201</v>
      </c>
      <c r="D54" s="236" t="s">
        <v>1470</v>
      </c>
      <c r="E54" s="163">
        <v>20101002</v>
      </c>
      <c r="F54" s="163">
        <v>9999</v>
      </c>
      <c r="G54" s="162" t="s">
        <v>1621</v>
      </c>
      <c r="H54" s="161">
        <v>406544845</v>
      </c>
      <c r="I54" s="161">
        <v>406544845</v>
      </c>
      <c r="J54" s="161">
        <v>333420000</v>
      </c>
      <c r="K54" s="161">
        <v>210395000</v>
      </c>
      <c r="L54" s="161">
        <v>210395000</v>
      </c>
    </row>
    <row r="55" spans="1:12" x14ac:dyDescent="0.2">
      <c r="A55" s="164" t="s">
        <v>1622</v>
      </c>
      <c r="B55" s="163" t="s">
        <v>202</v>
      </c>
      <c r="C55" s="163">
        <v>1201</v>
      </c>
      <c r="D55" s="236" t="s">
        <v>1470</v>
      </c>
      <c r="E55" s="163">
        <v>20101002</v>
      </c>
      <c r="F55" s="163">
        <v>9999</v>
      </c>
      <c r="G55" s="162" t="s">
        <v>1621</v>
      </c>
      <c r="H55" s="161">
        <v>32155155</v>
      </c>
      <c r="I55" s="161">
        <v>32155155</v>
      </c>
      <c r="J55" s="161">
        <v>22000000</v>
      </c>
      <c r="K55" s="161">
        <v>6000000</v>
      </c>
      <c r="L55" s="161">
        <v>6000000</v>
      </c>
    </row>
    <row r="56" spans="1:12" x14ac:dyDescent="0.2">
      <c r="A56" s="164" t="s">
        <v>1616</v>
      </c>
      <c r="B56" s="163" t="s">
        <v>552</v>
      </c>
      <c r="C56" s="163" t="s">
        <v>552</v>
      </c>
      <c r="D56" s="236" t="s">
        <v>552</v>
      </c>
      <c r="E56" s="163" t="s">
        <v>552</v>
      </c>
      <c r="F56" s="163" t="s">
        <v>552</v>
      </c>
      <c r="G56" s="162" t="s">
        <v>1620</v>
      </c>
      <c r="H56" s="161">
        <v>160500000</v>
      </c>
      <c r="I56" s="161">
        <v>160500000</v>
      </c>
      <c r="J56" s="161">
        <v>118295500</v>
      </c>
      <c r="K56" s="161">
        <v>76683500</v>
      </c>
      <c r="L56" s="161">
        <v>76683500</v>
      </c>
    </row>
    <row r="57" spans="1:12" x14ac:dyDescent="0.2">
      <c r="A57" s="164" t="s">
        <v>1619</v>
      </c>
      <c r="B57" s="163" t="s">
        <v>203</v>
      </c>
      <c r="C57" s="163">
        <v>1201</v>
      </c>
      <c r="D57" s="236" t="s">
        <v>1618</v>
      </c>
      <c r="E57" s="163">
        <v>20101002</v>
      </c>
      <c r="F57" s="163">
        <v>9999</v>
      </c>
      <c r="G57" s="162" t="s">
        <v>1617</v>
      </c>
      <c r="H57" s="161">
        <v>160500000</v>
      </c>
      <c r="I57" s="161">
        <v>160500000</v>
      </c>
      <c r="J57" s="161">
        <v>118295500</v>
      </c>
      <c r="K57" s="161">
        <v>76683500</v>
      </c>
      <c r="L57" s="161">
        <v>76683500</v>
      </c>
    </row>
    <row r="58" spans="1:12" x14ac:dyDescent="0.2">
      <c r="A58" s="164" t="s">
        <v>1616</v>
      </c>
      <c r="B58" s="163" t="s">
        <v>552</v>
      </c>
      <c r="C58" s="163" t="s">
        <v>552</v>
      </c>
      <c r="D58" s="236" t="s">
        <v>552</v>
      </c>
      <c r="E58" s="163" t="s">
        <v>552</v>
      </c>
      <c r="F58" s="163" t="s">
        <v>552</v>
      </c>
      <c r="G58" s="162" t="s">
        <v>1615</v>
      </c>
      <c r="H58" s="161">
        <v>672500000</v>
      </c>
      <c r="I58" s="161">
        <v>695600000</v>
      </c>
      <c r="J58" s="161">
        <v>589820174</v>
      </c>
      <c r="K58" s="161">
        <v>211593535</v>
      </c>
      <c r="L58" s="161">
        <v>210943379</v>
      </c>
    </row>
    <row r="59" spans="1:12" x14ac:dyDescent="0.2">
      <c r="A59" s="164" t="s">
        <v>1614</v>
      </c>
      <c r="B59" s="163" t="s">
        <v>179</v>
      </c>
      <c r="C59" s="163">
        <v>1116</v>
      </c>
      <c r="D59" s="236" t="s">
        <v>1470</v>
      </c>
      <c r="E59" s="163">
        <v>20101002</v>
      </c>
      <c r="F59" s="163">
        <v>9999</v>
      </c>
      <c r="G59" s="162" t="s">
        <v>1469</v>
      </c>
      <c r="H59" s="161">
        <v>672500000</v>
      </c>
      <c r="I59" s="161">
        <v>695600000</v>
      </c>
      <c r="J59" s="161">
        <v>589820174</v>
      </c>
      <c r="K59" s="161">
        <v>211593535</v>
      </c>
      <c r="L59" s="161">
        <v>210943379</v>
      </c>
    </row>
    <row r="60" spans="1:12" x14ac:dyDescent="0.2">
      <c r="A60" s="164" t="s">
        <v>945</v>
      </c>
      <c r="B60" s="163" t="s">
        <v>552</v>
      </c>
      <c r="C60" s="163" t="s">
        <v>552</v>
      </c>
      <c r="D60" s="236" t="s">
        <v>552</v>
      </c>
      <c r="E60" s="163" t="s">
        <v>552</v>
      </c>
      <c r="F60" s="163" t="s">
        <v>552</v>
      </c>
      <c r="G60" s="162" t="s">
        <v>1613</v>
      </c>
      <c r="H60" s="161">
        <v>9340670403</v>
      </c>
      <c r="I60" s="161">
        <v>12137784970</v>
      </c>
      <c r="J60" s="161">
        <v>4633954971</v>
      </c>
      <c r="K60" s="161">
        <v>4169487287</v>
      </c>
      <c r="L60" s="161">
        <v>3879483974</v>
      </c>
    </row>
    <row r="61" spans="1:12" x14ac:dyDescent="0.2">
      <c r="A61" s="167" t="s">
        <v>1561</v>
      </c>
      <c r="B61" s="166" t="s">
        <v>552</v>
      </c>
      <c r="C61" s="163" t="s">
        <v>552</v>
      </c>
      <c r="D61" s="237" t="s">
        <v>552</v>
      </c>
      <c r="E61" s="163" t="s">
        <v>552</v>
      </c>
      <c r="F61" s="163" t="s">
        <v>552</v>
      </c>
      <c r="G61" s="165" t="s">
        <v>1277</v>
      </c>
      <c r="H61" s="161">
        <v>3961524161</v>
      </c>
      <c r="I61" s="161">
        <v>6758638728</v>
      </c>
      <c r="J61" s="161">
        <v>2421546919</v>
      </c>
      <c r="K61" s="161">
        <v>2237956555</v>
      </c>
      <c r="L61" s="161">
        <v>2129711126</v>
      </c>
    </row>
    <row r="62" spans="1:12" x14ac:dyDescent="0.2">
      <c r="A62" s="167" t="s">
        <v>1612</v>
      </c>
      <c r="B62" s="166" t="s">
        <v>552</v>
      </c>
      <c r="C62" s="163" t="s">
        <v>552</v>
      </c>
      <c r="D62" s="237" t="s">
        <v>552</v>
      </c>
      <c r="E62" s="163" t="s">
        <v>552</v>
      </c>
      <c r="F62" s="163" t="s">
        <v>552</v>
      </c>
      <c r="G62" s="165" t="s">
        <v>1586</v>
      </c>
      <c r="H62" s="161">
        <v>3961524161</v>
      </c>
      <c r="I62" s="161">
        <v>6758638728</v>
      </c>
      <c r="J62" s="161">
        <v>2421546919</v>
      </c>
      <c r="K62" s="161">
        <v>2237956555</v>
      </c>
      <c r="L62" s="161">
        <v>2129711126</v>
      </c>
    </row>
    <row r="63" spans="1:12" x14ac:dyDescent="0.2">
      <c r="A63" s="167" t="s">
        <v>1595</v>
      </c>
      <c r="B63" s="166" t="s">
        <v>552</v>
      </c>
      <c r="C63" s="163" t="s">
        <v>552</v>
      </c>
      <c r="D63" s="237" t="s">
        <v>552</v>
      </c>
      <c r="E63" s="163" t="s">
        <v>552</v>
      </c>
      <c r="F63" s="163" t="s">
        <v>552</v>
      </c>
      <c r="G63" s="165" t="s">
        <v>1585</v>
      </c>
      <c r="H63" s="161">
        <v>1450727833</v>
      </c>
      <c r="I63" s="161">
        <v>1450727833</v>
      </c>
      <c r="J63" s="161">
        <v>393969069</v>
      </c>
      <c r="K63" s="161">
        <v>393969069</v>
      </c>
      <c r="L63" s="161">
        <v>393969069</v>
      </c>
    </row>
    <row r="64" spans="1:12" x14ac:dyDescent="0.2">
      <c r="A64" s="164" t="s">
        <v>1599</v>
      </c>
      <c r="B64" s="163" t="s">
        <v>202</v>
      </c>
      <c r="C64" s="163">
        <v>1201</v>
      </c>
      <c r="D64" s="236" t="s">
        <v>1583</v>
      </c>
      <c r="E64" s="163">
        <v>20101003</v>
      </c>
      <c r="F64" s="163">
        <v>9999</v>
      </c>
      <c r="G64" s="162" t="s">
        <v>1611</v>
      </c>
      <c r="H64" s="161">
        <v>54195824</v>
      </c>
      <c r="I64" s="161">
        <v>54195824</v>
      </c>
      <c r="J64" s="161">
        <v>20526752</v>
      </c>
      <c r="K64" s="161">
        <v>20526752</v>
      </c>
      <c r="L64" s="161">
        <v>20526752</v>
      </c>
    </row>
    <row r="65" spans="1:12" x14ac:dyDescent="0.2">
      <c r="A65" s="164" t="s">
        <v>1599</v>
      </c>
      <c r="B65" s="163" t="s">
        <v>203</v>
      </c>
      <c r="C65" s="163">
        <v>1201</v>
      </c>
      <c r="D65" s="236" t="s">
        <v>1576</v>
      </c>
      <c r="E65" s="163">
        <v>20101003</v>
      </c>
      <c r="F65" s="163">
        <v>9999</v>
      </c>
      <c r="G65" s="162" t="s">
        <v>1610</v>
      </c>
      <c r="H65" s="161">
        <v>292691040</v>
      </c>
      <c r="I65" s="161">
        <v>292691040</v>
      </c>
      <c r="J65" s="161">
        <v>113866650</v>
      </c>
      <c r="K65" s="161">
        <v>113866650</v>
      </c>
      <c r="L65" s="161">
        <v>113866650</v>
      </c>
    </row>
    <row r="66" spans="1:12" x14ac:dyDescent="0.2">
      <c r="A66" s="164" t="s">
        <v>1599</v>
      </c>
      <c r="B66" s="163" t="s">
        <v>203</v>
      </c>
      <c r="C66" s="163">
        <v>1201</v>
      </c>
      <c r="D66" s="236" t="s">
        <v>1609</v>
      </c>
      <c r="E66" s="163">
        <v>20101003</v>
      </c>
      <c r="F66" s="163">
        <v>9999</v>
      </c>
      <c r="G66" s="162" t="s">
        <v>1608</v>
      </c>
      <c r="H66" s="161">
        <v>37420247</v>
      </c>
      <c r="I66" s="161">
        <v>37420247</v>
      </c>
      <c r="J66" s="161">
        <v>12021500</v>
      </c>
      <c r="K66" s="161">
        <v>12021500</v>
      </c>
      <c r="L66" s="161">
        <v>12021500</v>
      </c>
    </row>
    <row r="67" spans="1:12" x14ac:dyDescent="0.2">
      <c r="A67" s="164" t="s">
        <v>1599</v>
      </c>
      <c r="B67" s="163" t="s">
        <v>203</v>
      </c>
      <c r="C67" s="163">
        <v>1201</v>
      </c>
      <c r="D67" s="236" t="s">
        <v>1563</v>
      </c>
      <c r="E67" s="163">
        <v>20103002</v>
      </c>
      <c r="F67" s="163">
        <v>9999</v>
      </c>
      <c r="G67" s="162" t="s">
        <v>1607</v>
      </c>
      <c r="H67" s="161">
        <v>89708800</v>
      </c>
      <c r="I67" s="161">
        <v>89708800</v>
      </c>
      <c r="J67" s="161">
        <v>0</v>
      </c>
      <c r="K67" s="161">
        <v>0</v>
      </c>
      <c r="L67" s="161">
        <v>0</v>
      </c>
    </row>
    <row r="68" spans="1:12" x14ac:dyDescent="0.2">
      <c r="A68" s="164" t="s">
        <v>1599</v>
      </c>
      <c r="B68" s="163" t="s">
        <v>203</v>
      </c>
      <c r="C68" s="163">
        <v>1201</v>
      </c>
      <c r="D68" s="236" t="s">
        <v>1593</v>
      </c>
      <c r="E68" s="163">
        <v>20103002</v>
      </c>
      <c r="F68" s="163">
        <v>9999</v>
      </c>
      <c r="G68" s="162" t="s">
        <v>1606</v>
      </c>
      <c r="H68" s="161">
        <v>11556000</v>
      </c>
      <c r="I68" s="161">
        <v>11556000</v>
      </c>
      <c r="J68" s="161">
        <v>0</v>
      </c>
      <c r="K68" s="161">
        <v>0</v>
      </c>
      <c r="L68" s="161">
        <v>0</v>
      </c>
    </row>
    <row r="69" spans="1:12" ht="25.5" x14ac:dyDescent="0.2">
      <c r="A69" s="171" t="s">
        <v>1599</v>
      </c>
      <c r="B69" s="170" t="s">
        <v>203</v>
      </c>
      <c r="C69" s="170">
        <v>1201</v>
      </c>
      <c r="D69" s="235" t="s">
        <v>1580</v>
      </c>
      <c r="E69" s="170">
        <v>20101003</v>
      </c>
      <c r="F69" s="170">
        <v>9999</v>
      </c>
      <c r="G69" s="241" t="s">
        <v>1605</v>
      </c>
      <c r="H69" s="168">
        <v>243793505</v>
      </c>
      <c r="I69" s="168">
        <v>243793505</v>
      </c>
      <c r="J69" s="168">
        <v>90357924</v>
      </c>
      <c r="K69" s="168">
        <v>90357924</v>
      </c>
      <c r="L69" s="168">
        <v>90357924</v>
      </c>
    </row>
    <row r="70" spans="1:12" x14ac:dyDescent="0.2">
      <c r="A70" s="164" t="s">
        <v>1599</v>
      </c>
      <c r="B70" s="163" t="s">
        <v>203</v>
      </c>
      <c r="C70" s="163">
        <v>1201</v>
      </c>
      <c r="D70" s="236" t="s">
        <v>1574</v>
      </c>
      <c r="E70" s="163">
        <v>20101003</v>
      </c>
      <c r="F70" s="163">
        <v>9999</v>
      </c>
      <c r="G70" s="162" t="s">
        <v>1604</v>
      </c>
      <c r="H70" s="161">
        <v>143811315</v>
      </c>
      <c r="I70" s="161">
        <v>143811315</v>
      </c>
      <c r="J70" s="161">
        <v>42688025</v>
      </c>
      <c r="K70" s="161">
        <v>42688025</v>
      </c>
      <c r="L70" s="161">
        <v>42688025</v>
      </c>
    </row>
    <row r="71" spans="1:12" x14ac:dyDescent="0.2">
      <c r="A71" s="164" t="s">
        <v>1599</v>
      </c>
      <c r="B71" s="163" t="s">
        <v>203</v>
      </c>
      <c r="C71" s="163">
        <v>1201</v>
      </c>
      <c r="D71" s="236" t="s">
        <v>1563</v>
      </c>
      <c r="E71" s="163">
        <v>20103002</v>
      </c>
      <c r="F71" s="163">
        <v>9999</v>
      </c>
      <c r="G71" s="162" t="s">
        <v>1603</v>
      </c>
      <c r="H71" s="161">
        <v>217955086</v>
      </c>
      <c r="I71" s="161">
        <v>217955086</v>
      </c>
      <c r="J71" s="161">
        <v>1096282</v>
      </c>
      <c r="K71" s="161">
        <v>1096282</v>
      </c>
      <c r="L71" s="161">
        <v>1096282</v>
      </c>
    </row>
    <row r="72" spans="1:12" x14ac:dyDescent="0.2">
      <c r="A72" s="164" t="s">
        <v>1599</v>
      </c>
      <c r="B72" s="163" t="s">
        <v>203</v>
      </c>
      <c r="C72" s="163">
        <v>1201</v>
      </c>
      <c r="D72" s="236" t="s">
        <v>1593</v>
      </c>
      <c r="E72" s="163">
        <v>20103002</v>
      </c>
      <c r="F72" s="163">
        <v>9999</v>
      </c>
      <c r="G72" s="162" t="s">
        <v>1602</v>
      </c>
      <c r="H72" s="161">
        <v>25423200</v>
      </c>
      <c r="I72" s="161">
        <v>25423200</v>
      </c>
      <c r="J72" s="161">
        <v>15036</v>
      </c>
      <c r="K72" s="161">
        <v>15036</v>
      </c>
      <c r="L72" s="161">
        <v>15036</v>
      </c>
    </row>
    <row r="73" spans="1:12" x14ac:dyDescent="0.2">
      <c r="A73" s="164" t="s">
        <v>1599</v>
      </c>
      <c r="B73" s="163" t="s">
        <v>203</v>
      </c>
      <c r="C73" s="163">
        <v>1201</v>
      </c>
      <c r="D73" s="236" t="s">
        <v>1556</v>
      </c>
      <c r="E73" s="163">
        <v>20101003</v>
      </c>
      <c r="F73" s="163">
        <v>9999</v>
      </c>
      <c r="G73" s="162" t="s">
        <v>1601</v>
      </c>
      <c r="H73" s="161">
        <v>75603974</v>
      </c>
      <c r="I73" s="161">
        <v>75603974</v>
      </c>
      <c r="J73" s="161">
        <v>25204000</v>
      </c>
      <c r="K73" s="161">
        <v>25204000</v>
      </c>
      <c r="L73" s="161">
        <v>25204000</v>
      </c>
    </row>
    <row r="74" spans="1:12" x14ac:dyDescent="0.2">
      <c r="A74" s="164" t="s">
        <v>1599</v>
      </c>
      <c r="B74" s="163" t="s">
        <v>203</v>
      </c>
      <c r="C74" s="163">
        <v>1201</v>
      </c>
      <c r="D74" s="236" t="s">
        <v>1551</v>
      </c>
      <c r="E74" s="163">
        <v>20101003</v>
      </c>
      <c r="F74" s="163">
        <v>9999</v>
      </c>
      <c r="G74" s="162" t="s">
        <v>1600</v>
      </c>
      <c r="H74" s="161">
        <v>113393250</v>
      </c>
      <c r="I74" s="161">
        <v>113393250</v>
      </c>
      <c r="J74" s="161">
        <v>37798000</v>
      </c>
      <c r="K74" s="161">
        <v>37798000</v>
      </c>
      <c r="L74" s="161">
        <v>37798000</v>
      </c>
    </row>
    <row r="75" spans="1:12" x14ac:dyDescent="0.2">
      <c r="A75" s="164" t="s">
        <v>1599</v>
      </c>
      <c r="B75" s="163" t="s">
        <v>203</v>
      </c>
      <c r="C75" s="163">
        <v>1201</v>
      </c>
      <c r="D75" s="236" t="s">
        <v>1541</v>
      </c>
      <c r="E75" s="163">
        <v>20101003</v>
      </c>
      <c r="F75" s="163">
        <v>9999</v>
      </c>
      <c r="G75" s="162" t="s">
        <v>1598</v>
      </c>
      <c r="H75" s="161">
        <v>145175592</v>
      </c>
      <c r="I75" s="161">
        <v>145175592</v>
      </c>
      <c r="J75" s="161">
        <v>50394900</v>
      </c>
      <c r="K75" s="161">
        <v>50394900</v>
      </c>
      <c r="L75" s="161">
        <v>50394900</v>
      </c>
    </row>
    <row r="76" spans="1:12" x14ac:dyDescent="0.2">
      <c r="A76" s="164" t="s">
        <v>1595</v>
      </c>
      <c r="B76" s="163" t="s">
        <v>552</v>
      </c>
      <c r="C76" s="163" t="s">
        <v>552</v>
      </c>
      <c r="D76" s="236" t="s">
        <v>552</v>
      </c>
      <c r="E76" s="163" t="s">
        <v>552</v>
      </c>
      <c r="F76" s="163" t="s">
        <v>552</v>
      </c>
      <c r="G76" s="162" t="s">
        <v>1578</v>
      </c>
      <c r="H76" s="161">
        <v>1251468328</v>
      </c>
      <c r="I76" s="161">
        <v>1251468328</v>
      </c>
      <c r="J76" s="161">
        <v>566173640</v>
      </c>
      <c r="K76" s="161">
        <v>470083760</v>
      </c>
      <c r="L76" s="161">
        <v>470083760</v>
      </c>
    </row>
    <row r="77" spans="1:12" x14ac:dyDescent="0.2">
      <c r="A77" s="164" t="s">
        <v>1597</v>
      </c>
      <c r="B77" s="163" t="s">
        <v>552</v>
      </c>
      <c r="C77" s="163" t="s">
        <v>552</v>
      </c>
      <c r="D77" s="236" t="s">
        <v>552</v>
      </c>
      <c r="E77" s="163" t="s">
        <v>552</v>
      </c>
      <c r="F77" s="163" t="s">
        <v>552</v>
      </c>
      <c r="G77" s="162" t="s">
        <v>1427</v>
      </c>
      <c r="H77" s="161">
        <v>1251468328</v>
      </c>
      <c r="I77" s="161">
        <v>1251468328</v>
      </c>
      <c r="J77" s="161">
        <v>566173640</v>
      </c>
      <c r="K77" s="161">
        <v>470083760</v>
      </c>
      <c r="L77" s="161">
        <v>470083760</v>
      </c>
    </row>
    <row r="78" spans="1:12" x14ac:dyDescent="0.2">
      <c r="A78" s="164" t="s">
        <v>1596</v>
      </c>
      <c r="B78" s="163" t="s">
        <v>1293</v>
      </c>
      <c r="C78" s="163">
        <v>1102</v>
      </c>
      <c r="D78" s="236" t="s">
        <v>1576</v>
      </c>
      <c r="E78" s="163">
        <v>20101003</v>
      </c>
      <c r="F78" s="163">
        <v>9999</v>
      </c>
      <c r="G78" s="162" t="s">
        <v>1573</v>
      </c>
      <c r="H78" s="161">
        <v>1251468328</v>
      </c>
      <c r="I78" s="161">
        <v>1251468328</v>
      </c>
      <c r="J78" s="161">
        <v>566173640</v>
      </c>
      <c r="K78" s="161">
        <v>470083760</v>
      </c>
      <c r="L78" s="161">
        <v>470083760</v>
      </c>
    </row>
    <row r="79" spans="1:12" x14ac:dyDescent="0.2">
      <c r="A79" s="164" t="s">
        <v>1595</v>
      </c>
      <c r="B79" s="163" t="s">
        <v>552</v>
      </c>
      <c r="C79" s="163" t="s">
        <v>552</v>
      </c>
      <c r="D79" s="236" t="s">
        <v>552</v>
      </c>
      <c r="E79" s="163" t="s">
        <v>552</v>
      </c>
      <c r="F79" s="163" t="s">
        <v>552</v>
      </c>
      <c r="G79" s="162" t="s">
        <v>1566</v>
      </c>
      <c r="H79" s="161">
        <v>1259328000</v>
      </c>
      <c r="I79" s="161">
        <v>4056442567</v>
      </c>
      <c r="J79" s="161">
        <v>1461404210</v>
      </c>
      <c r="K79" s="161">
        <v>1373903726</v>
      </c>
      <c r="L79" s="161">
        <v>1265658297</v>
      </c>
    </row>
    <row r="80" spans="1:12" x14ac:dyDescent="0.2">
      <c r="A80" s="164" t="s">
        <v>1594</v>
      </c>
      <c r="B80" s="163" t="s">
        <v>552</v>
      </c>
      <c r="C80" s="163" t="s">
        <v>552</v>
      </c>
      <c r="D80" s="236" t="s">
        <v>552</v>
      </c>
      <c r="E80" s="163" t="s">
        <v>552</v>
      </c>
      <c r="F80" s="163" t="s">
        <v>552</v>
      </c>
      <c r="G80" s="162" t="s">
        <v>1427</v>
      </c>
      <c r="H80" s="161">
        <v>1259328000</v>
      </c>
      <c r="I80" s="161">
        <v>4056442567</v>
      </c>
      <c r="J80" s="161">
        <v>1461404210</v>
      </c>
      <c r="K80" s="161">
        <v>1373903726</v>
      </c>
      <c r="L80" s="161">
        <v>1265658297</v>
      </c>
    </row>
    <row r="81" spans="1:12" x14ac:dyDescent="0.2">
      <c r="A81" s="164" t="s">
        <v>1591</v>
      </c>
      <c r="B81" s="163" t="s">
        <v>1293</v>
      </c>
      <c r="C81" s="163">
        <v>1102</v>
      </c>
      <c r="D81" s="236" t="s">
        <v>1563</v>
      </c>
      <c r="E81" s="163">
        <v>20103002</v>
      </c>
      <c r="F81" s="163">
        <v>9999</v>
      </c>
      <c r="G81" s="162" t="s">
        <v>1562</v>
      </c>
      <c r="H81" s="161">
        <v>1124400000</v>
      </c>
      <c r="I81" s="161">
        <v>1124400000</v>
      </c>
      <c r="J81" s="161">
        <v>1041636696</v>
      </c>
      <c r="K81" s="161">
        <v>1041636696</v>
      </c>
      <c r="L81" s="161">
        <v>1041636696</v>
      </c>
    </row>
    <row r="82" spans="1:12" x14ac:dyDescent="0.2">
      <c r="A82" s="164" t="s">
        <v>1591</v>
      </c>
      <c r="B82" s="163" t="s">
        <v>1293</v>
      </c>
      <c r="C82" s="163">
        <v>1102</v>
      </c>
      <c r="D82" s="236" t="s">
        <v>1593</v>
      </c>
      <c r="E82" s="163">
        <v>20103002</v>
      </c>
      <c r="F82" s="163">
        <v>9999</v>
      </c>
      <c r="G82" s="162" t="s">
        <v>1592</v>
      </c>
      <c r="H82" s="161">
        <v>134928000</v>
      </c>
      <c r="I82" s="161">
        <v>134928000</v>
      </c>
      <c r="J82" s="161">
        <v>109059936</v>
      </c>
      <c r="K82" s="161">
        <v>109059936</v>
      </c>
      <c r="L82" s="161">
        <v>814507</v>
      </c>
    </row>
    <row r="83" spans="1:12" x14ac:dyDescent="0.2">
      <c r="A83" s="164" t="s">
        <v>1591</v>
      </c>
      <c r="B83" s="163" t="s">
        <v>1590</v>
      </c>
      <c r="C83" s="163">
        <v>1102</v>
      </c>
      <c r="D83" s="236" t="s">
        <v>1589</v>
      </c>
      <c r="E83" s="163">
        <v>20103002</v>
      </c>
      <c r="F83" s="163">
        <v>9999</v>
      </c>
      <c r="G83" s="162" t="s">
        <v>1588</v>
      </c>
      <c r="H83" s="161">
        <v>0</v>
      </c>
      <c r="I83" s="161">
        <v>2797114567</v>
      </c>
      <c r="J83" s="161">
        <v>310707578</v>
      </c>
      <c r="K83" s="161">
        <v>223207094</v>
      </c>
      <c r="L83" s="161">
        <v>223207094</v>
      </c>
    </row>
    <row r="84" spans="1:12" x14ac:dyDescent="0.2">
      <c r="A84" s="164" t="s">
        <v>1561</v>
      </c>
      <c r="B84" s="163" t="s">
        <v>552</v>
      </c>
      <c r="C84" s="163" t="s">
        <v>552</v>
      </c>
      <c r="D84" s="236" t="s">
        <v>552</v>
      </c>
      <c r="E84" s="163" t="s">
        <v>552</v>
      </c>
      <c r="F84" s="163" t="s">
        <v>552</v>
      </c>
      <c r="G84" s="162" t="s">
        <v>788</v>
      </c>
      <c r="H84" s="161">
        <v>3361081114</v>
      </c>
      <c r="I84" s="161">
        <v>3361081114</v>
      </c>
      <c r="J84" s="161">
        <v>1391412552</v>
      </c>
      <c r="K84" s="161">
        <v>1223561532</v>
      </c>
      <c r="L84" s="161">
        <v>1063871248</v>
      </c>
    </row>
    <row r="85" spans="1:12" x14ac:dyDescent="0.2">
      <c r="A85" s="164" t="s">
        <v>1587</v>
      </c>
      <c r="B85" s="163" t="s">
        <v>552</v>
      </c>
      <c r="C85" s="163" t="s">
        <v>552</v>
      </c>
      <c r="D85" s="236" t="s">
        <v>552</v>
      </c>
      <c r="E85" s="163" t="s">
        <v>552</v>
      </c>
      <c r="F85" s="163" t="s">
        <v>552</v>
      </c>
      <c r="G85" s="162" t="s">
        <v>1586</v>
      </c>
      <c r="H85" s="161">
        <v>3361081114</v>
      </c>
      <c r="I85" s="161">
        <v>3361081114</v>
      </c>
      <c r="J85" s="161">
        <v>1391412552</v>
      </c>
      <c r="K85" s="161">
        <v>1223561532</v>
      </c>
      <c r="L85" s="161">
        <v>1063871248</v>
      </c>
    </row>
    <row r="86" spans="1:12" x14ac:dyDescent="0.2">
      <c r="A86" s="175" t="s">
        <v>1567</v>
      </c>
      <c r="B86" s="174" t="s">
        <v>552</v>
      </c>
      <c r="C86" s="174" t="s">
        <v>552</v>
      </c>
      <c r="D86" s="238" t="s">
        <v>552</v>
      </c>
      <c r="E86" s="174" t="s">
        <v>552</v>
      </c>
      <c r="F86" s="174" t="s">
        <v>552</v>
      </c>
      <c r="G86" s="173" t="s">
        <v>1585</v>
      </c>
      <c r="H86" s="172">
        <v>1697761931</v>
      </c>
      <c r="I86" s="172">
        <v>1697761931</v>
      </c>
      <c r="J86" s="172">
        <v>747474784</v>
      </c>
      <c r="K86" s="172">
        <v>640391684</v>
      </c>
      <c r="L86" s="172">
        <v>621330784</v>
      </c>
    </row>
    <row r="87" spans="1:12" x14ac:dyDescent="0.2">
      <c r="A87" s="164" t="s">
        <v>1584</v>
      </c>
      <c r="B87" s="163" t="s">
        <v>552</v>
      </c>
      <c r="C87" s="163" t="s">
        <v>552</v>
      </c>
      <c r="D87" s="236" t="s">
        <v>552</v>
      </c>
      <c r="E87" s="163" t="s">
        <v>552</v>
      </c>
      <c r="F87" s="163" t="s">
        <v>552</v>
      </c>
      <c r="G87" s="162" t="s">
        <v>1427</v>
      </c>
      <c r="H87" s="161">
        <v>1697761931</v>
      </c>
      <c r="I87" s="161">
        <v>1697761931</v>
      </c>
      <c r="J87" s="161">
        <v>747474784</v>
      </c>
      <c r="K87" s="161">
        <v>640391684</v>
      </c>
      <c r="L87" s="161">
        <v>621330784</v>
      </c>
    </row>
    <row r="88" spans="1:12" x14ac:dyDescent="0.2">
      <c r="A88" s="164" t="s">
        <v>1581</v>
      </c>
      <c r="B88" s="163" t="s">
        <v>1293</v>
      </c>
      <c r="C88" s="163">
        <v>1102</v>
      </c>
      <c r="D88" s="236" t="s">
        <v>1580</v>
      </c>
      <c r="E88" s="163">
        <v>20101003</v>
      </c>
      <c r="F88" s="163">
        <v>9999</v>
      </c>
      <c r="G88" s="162" t="s">
        <v>1579</v>
      </c>
      <c r="H88" s="161">
        <v>1416858691</v>
      </c>
      <c r="I88" s="161">
        <v>1416858691</v>
      </c>
      <c r="J88" s="161">
        <v>634943484</v>
      </c>
      <c r="K88" s="161">
        <v>527860384</v>
      </c>
      <c r="L88" s="161">
        <v>527860384</v>
      </c>
    </row>
    <row r="89" spans="1:12" x14ac:dyDescent="0.2">
      <c r="A89" s="175" t="s">
        <v>1581</v>
      </c>
      <c r="B89" s="174" t="s">
        <v>179</v>
      </c>
      <c r="C89" s="174">
        <v>1116</v>
      </c>
      <c r="D89" s="238" t="s">
        <v>1583</v>
      </c>
      <c r="E89" s="174">
        <v>20101003</v>
      </c>
      <c r="F89" s="174">
        <v>9999</v>
      </c>
      <c r="G89" s="173" t="s">
        <v>1582</v>
      </c>
      <c r="H89" s="172">
        <v>62668220</v>
      </c>
      <c r="I89" s="172">
        <v>62668220</v>
      </c>
      <c r="J89" s="172">
        <v>17824116</v>
      </c>
      <c r="K89" s="172">
        <v>17824116</v>
      </c>
      <c r="L89" s="172">
        <v>15142516</v>
      </c>
    </row>
    <row r="90" spans="1:12" x14ac:dyDescent="0.2">
      <c r="A90" s="175" t="s">
        <v>1581</v>
      </c>
      <c r="B90" s="174" t="s">
        <v>179</v>
      </c>
      <c r="C90" s="174">
        <v>1116</v>
      </c>
      <c r="D90" s="238" t="s">
        <v>1580</v>
      </c>
      <c r="E90" s="174">
        <v>20101003</v>
      </c>
      <c r="F90" s="174">
        <v>9999</v>
      </c>
      <c r="G90" s="173" t="s">
        <v>1579</v>
      </c>
      <c r="H90" s="172">
        <v>218235020</v>
      </c>
      <c r="I90" s="172">
        <v>218235020</v>
      </c>
      <c r="J90" s="172">
        <v>94707184</v>
      </c>
      <c r="K90" s="172">
        <v>94707184</v>
      </c>
      <c r="L90" s="172">
        <v>78327884</v>
      </c>
    </row>
    <row r="91" spans="1:12" x14ac:dyDescent="0.2">
      <c r="A91" s="164" t="s">
        <v>1567</v>
      </c>
      <c r="B91" s="163" t="s">
        <v>552</v>
      </c>
      <c r="C91" s="163" t="s">
        <v>552</v>
      </c>
      <c r="D91" s="236" t="s">
        <v>552</v>
      </c>
      <c r="E91" s="163" t="s">
        <v>552</v>
      </c>
      <c r="F91" s="163" t="s">
        <v>552</v>
      </c>
      <c r="G91" s="162" t="s">
        <v>1578</v>
      </c>
      <c r="H91" s="161">
        <v>1296765828</v>
      </c>
      <c r="I91" s="161">
        <v>1296765828</v>
      </c>
      <c r="J91" s="161">
        <v>486949384</v>
      </c>
      <c r="K91" s="161">
        <v>432383764</v>
      </c>
      <c r="L91" s="161">
        <v>405750064</v>
      </c>
    </row>
    <row r="92" spans="1:12" x14ac:dyDescent="0.2">
      <c r="A92" s="175" t="s">
        <v>1577</v>
      </c>
      <c r="B92" s="174" t="s">
        <v>552</v>
      </c>
      <c r="C92" s="174" t="s">
        <v>552</v>
      </c>
      <c r="D92" s="238" t="s">
        <v>552</v>
      </c>
      <c r="E92" s="174" t="s">
        <v>552</v>
      </c>
      <c r="F92" s="174" t="s">
        <v>552</v>
      </c>
      <c r="G92" s="173" t="s">
        <v>1427</v>
      </c>
      <c r="H92" s="172">
        <v>1296765828</v>
      </c>
      <c r="I92" s="172">
        <v>1296765828</v>
      </c>
      <c r="J92" s="172">
        <v>486949384</v>
      </c>
      <c r="K92" s="172">
        <v>432383764</v>
      </c>
      <c r="L92" s="172">
        <v>405750064</v>
      </c>
    </row>
    <row r="93" spans="1:12" x14ac:dyDescent="0.2">
      <c r="A93" s="175" t="s">
        <v>1575</v>
      </c>
      <c r="B93" s="174" t="s">
        <v>1293</v>
      </c>
      <c r="C93" s="174">
        <v>1102</v>
      </c>
      <c r="D93" s="238" t="s">
        <v>1574</v>
      </c>
      <c r="E93" s="174">
        <v>20101003</v>
      </c>
      <c r="F93" s="174">
        <v>9999</v>
      </c>
      <c r="G93" s="173" t="s">
        <v>1573</v>
      </c>
      <c r="H93" s="172">
        <v>748802855</v>
      </c>
      <c r="I93" s="172">
        <v>748802855</v>
      </c>
      <c r="J93" s="172">
        <v>328488484</v>
      </c>
      <c r="K93" s="172">
        <v>273922864</v>
      </c>
      <c r="L93" s="172">
        <v>273922864</v>
      </c>
    </row>
    <row r="94" spans="1:12" x14ac:dyDescent="0.2">
      <c r="A94" s="164" t="s">
        <v>1575</v>
      </c>
      <c r="B94" s="163" t="s">
        <v>179</v>
      </c>
      <c r="C94" s="163">
        <v>1116</v>
      </c>
      <c r="D94" s="236" t="s">
        <v>1576</v>
      </c>
      <c r="E94" s="163">
        <v>20101003</v>
      </c>
      <c r="F94" s="163">
        <v>9999</v>
      </c>
      <c r="G94" s="162" t="s">
        <v>1573</v>
      </c>
      <c r="H94" s="161">
        <v>217620047</v>
      </c>
      <c r="I94" s="161">
        <v>217620047</v>
      </c>
      <c r="J94" s="161">
        <v>99254692</v>
      </c>
      <c r="K94" s="161">
        <v>99254692</v>
      </c>
      <c r="L94" s="161">
        <v>82148092</v>
      </c>
    </row>
    <row r="95" spans="1:12" x14ac:dyDescent="0.2">
      <c r="A95" s="175" t="s">
        <v>1575</v>
      </c>
      <c r="B95" s="174" t="s">
        <v>179</v>
      </c>
      <c r="C95" s="174">
        <v>1116</v>
      </c>
      <c r="D95" s="238" t="s">
        <v>1574</v>
      </c>
      <c r="E95" s="174">
        <v>20101003</v>
      </c>
      <c r="F95" s="174">
        <v>9999</v>
      </c>
      <c r="G95" s="173" t="s">
        <v>1573</v>
      </c>
      <c r="H95" s="172">
        <v>330342926</v>
      </c>
      <c r="I95" s="172">
        <v>330342926</v>
      </c>
      <c r="J95" s="172">
        <v>59206208</v>
      </c>
      <c r="K95" s="172">
        <v>59206208</v>
      </c>
      <c r="L95" s="172">
        <v>49679108</v>
      </c>
    </row>
    <row r="96" spans="1:12" x14ac:dyDescent="0.2">
      <c r="A96" s="164" t="s">
        <v>1567</v>
      </c>
      <c r="B96" s="163" t="s">
        <v>552</v>
      </c>
      <c r="C96" s="163" t="s">
        <v>552</v>
      </c>
      <c r="D96" s="236" t="s">
        <v>552</v>
      </c>
      <c r="E96" s="163" t="s">
        <v>552</v>
      </c>
      <c r="F96" s="163" t="s">
        <v>552</v>
      </c>
      <c r="G96" s="162" t="s">
        <v>1572</v>
      </c>
      <c r="H96" s="161">
        <v>106669208</v>
      </c>
      <c r="I96" s="161">
        <v>106669208</v>
      </c>
      <c r="J96" s="161">
        <v>44011700</v>
      </c>
      <c r="K96" s="161">
        <v>37809400</v>
      </c>
      <c r="L96" s="161">
        <v>36790400</v>
      </c>
    </row>
    <row r="97" spans="1:12" x14ac:dyDescent="0.2">
      <c r="A97" s="164" t="s">
        <v>1571</v>
      </c>
      <c r="B97" s="163" t="s">
        <v>552</v>
      </c>
      <c r="C97" s="163" t="s">
        <v>552</v>
      </c>
      <c r="D97" s="236" t="s">
        <v>552</v>
      </c>
      <c r="E97" s="163" t="s">
        <v>552</v>
      </c>
      <c r="F97" s="163" t="s">
        <v>552</v>
      </c>
      <c r="G97" s="162" t="s">
        <v>1427</v>
      </c>
      <c r="H97" s="161">
        <v>106669208</v>
      </c>
      <c r="I97" s="161">
        <v>106669208</v>
      </c>
      <c r="J97" s="161">
        <v>44011700</v>
      </c>
      <c r="K97" s="161">
        <v>37809400</v>
      </c>
      <c r="L97" s="161">
        <v>36790400</v>
      </c>
    </row>
    <row r="98" spans="1:12" x14ac:dyDescent="0.2">
      <c r="A98" s="164" t="s">
        <v>1570</v>
      </c>
      <c r="B98" s="163" t="s">
        <v>1293</v>
      </c>
      <c r="C98" s="163">
        <v>1102</v>
      </c>
      <c r="D98" s="236" t="s">
        <v>1569</v>
      </c>
      <c r="E98" s="163">
        <v>20101003</v>
      </c>
      <c r="F98" s="163">
        <v>9999</v>
      </c>
      <c r="G98" s="162" t="s">
        <v>1568</v>
      </c>
      <c r="H98" s="161">
        <v>88919793</v>
      </c>
      <c r="I98" s="161">
        <v>88919793</v>
      </c>
      <c r="J98" s="161">
        <v>37663600</v>
      </c>
      <c r="K98" s="161">
        <v>31461300</v>
      </c>
      <c r="L98" s="161">
        <v>31461300</v>
      </c>
    </row>
    <row r="99" spans="1:12" x14ac:dyDescent="0.2">
      <c r="A99" s="164" t="s">
        <v>1570</v>
      </c>
      <c r="B99" s="163" t="s">
        <v>179</v>
      </c>
      <c r="C99" s="163">
        <v>1116</v>
      </c>
      <c r="D99" s="236" t="s">
        <v>1569</v>
      </c>
      <c r="E99" s="163">
        <v>20101003</v>
      </c>
      <c r="F99" s="163">
        <v>9999</v>
      </c>
      <c r="G99" s="162" t="s">
        <v>1568</v>
      </c>
      <c r="H99" s="161">
        <v>17749415</v>
      </c>
      <c r="I99" s="161">
        <v>17749415</v>
      </c>
      <c r="J99" s="161">
        <v>6348100</v>
      </c>
      <c r="K99" s="161">
        <v>6348100</v>
      </c>
      <c r="L99" s="161">
        <v>5329100</v>
      </c>
    </row>
    <row r="100" spans="1:12" x14ac:dyDescent="0.2">
      <c r="A100" s="164" t="s">
        <v>1567</v>
      </c>
      <c r="B100" s="163" t="s">
        <v>552</v>
      </c>
      <c r="C100" s="163" t="s">
        <v>552</v>
      </c>
      <c r="D100" s="236" t="s">
        <v>552</v>
      </c>
      <c r="E100" s="163" t="s">
        <v>552</v>
      </c>
      <c r="F100" s="163" t="s">
        <v>552</v>
      </c>
      <c r="G100" s="162" t="s">
        <v>1566</v>
      </c>
      <c r="H100" s="161">
        <v>259884147</v>
      </c>
      <c r="I100" s="161">
        <v>259884147</v>
      </c>
      <c r="J100" s="161">
        <v>112976684</v>
      </c>
      <c r="K100" s="161">
        <v>112976684</v>
      </c>
      <c r="L100" s="161">
        <v>0</v>
      </c>
    </row>
    <row r="101" spans="1:12" x14ac:dyDescent="0.2">
      <c r="A101" s="167" t="s">
        <v>1565</v>
      </c>
      <c r="B101" s="166" t="s">
        <v>552</v>
      </c>
      <c r="C101" s="163" t="s">
        <v>552</v>
      </c>
      <c r="D101" s="237" t="s">
        <v>552</v>
      </c>
      <c r="E101" s="163" t="s">
        <v>552</v>
      </c>
      <c r="F101" s="163" t="s">
        <v>552</v>
      </c>
      <c r="G101" s="165" t="s">
        <v>1427</v>
      </c>
      <c r="H101" s="161">
        <v>259884147</v>
      </c>
      <c r="I101" s="161">
        <v>259884147</v>
      </c>
      <c r="J101" s="161">
        <v>112976684</v>
      </c>
      <c r="K101" s="161">
        <v>112976684</v>
      </c>
      <c r="L101" s="161">
        <v>0</v>
      </c>
    </row>
    <row r="102" spans="1:12" x14ac:dyDescent="0.2">
      <c r="A102" s="164" t="s">
        <v>1564</v>
      </c>
      <c r="B102" s="163" t="s">
        <v>179</v>
      </c>
      <c r="C102" s="163">
        <v>1116</v>
      </c>
      <c r="D102" s="236" t="s">
        <v>1563</v>
      </c>
      <c r="E102" s="163">
        <v>20103002</v>
      </c>
      <c r="F102" s="163">
        <v>9999</v>
      </c>
      <c r="G102" s="162" t="s">
        <v>1562</v>
      </c>
      <c r="H102" s="161">
        <v>259884147</v>
      </c>
      <c r="I102" s="161">
        <v>259884147</v>
      </c>
      <c r="J102" s="161">
        <v>112976684</v>
      </c>
      <c r="K102" s="161">
        <v>112976684</v>
      </c>
      <c r="L102" s="161">
        <v>0</v>
      </c>
    </row>
    <row r="103" spans="1:12" x14ac:dyDescent="0.2">
      <c r="A103" s="164" t="s">
        <v>1561</v>
      </c>
      <c r="B103" s="163" t="s">
        <v>552</v>
      </c>
      <c r="C103" s="163" t="s">
        <v>552</v>
      </c>
      <c r="D103" s="236" t="s">
        <v>552</v>
      </c>
      <c r="E103" s="163" t="s">
        <v>552</v>
      </c>
      <c r="F103" s="163" t="s">
        <v>552</v>
      </c>
      <c r="G103" s="162" t="s">
        <v>1560</v>
      </c>
      <c r="H103" s="161">
        <v>2018065128</v>
      </c>
      <c r="I103" s="161">
        <v>2018065128</v>
      </c>
      <c r="J103" s="161">
        <v>820995500</v>
      </c>
      <c r="K103" s="161">
        <v>707969200</v>
      </c>
      <c r="L103" s="161">
        <v>685901600</v>
      </c>
    </row>
    <row r="104" spans="1:12" x14ac:dyDescent="0.2">
      <c r="A104" s="164" t="s">
        <v>1539</v>
      </c>
      <c r="B104" s="163" t="s">
        <v>552</v>
      </c>
      <c r="C104" s="163" t="s">
        <v>552</v>
      </c>
      <c r="D104" s="236" t="s">
        <v>552</v>
      </c>
      <c r="E104" s="163" t="s">
        <v>552</v>
      </c>
      <c r="F104" s="163" t="s">
        <v>552</v>
      </c>
      <c r="G104" s="162" t="s">
        <v>1559</v>
      </c>
      <c r="H104" s="161">
        <v>112167994</v>
      </c>
      <c r="I104" s="161">
        <v>112167994</v>
      </c>
      <c r="J104" s="161">
        <v>45686500</v>
      </c>
      <c r="K104" s="161">
        <v>39395000</v>
      </c>
      <c r="L104" s="161">
        <v>38173000</v>
      </c>
    </row>
    <row r="105" spans="1:12" x14ac:dyDescent="0.2">
      <c r="A105" s="164" t="s">
        <v>1558</v>
      </c>
      <c r="B105" s="163" t="s">
        <v>552</v>
      </c>
      <c r="C105" s="163" t="s">
        <v>552</v>
      </c>
      <c r="D105" s="236" t="s">
        <v>552</v>
      </c>
      <c r="E105" s="163" t="s">
        <v>552</v>
      </c>
      <c r="F105" s="163" t="s">
        <v>552</v>
      </c>
      <c r="G105" s="162" t="s">
        <v>1427</v>
      </c>
      <c r="H105" s="161">
        <v>112167994</v>
      </c>
      <c r="I105" s="161">
        <v>112167994</v>
      </c>
      <c r="J105" s="161">
        <v>45686500</v>
      </c>
      <c r="K105" s="161">
        <v>39395000</v>
      </c>
      <c r="L105" s="161">
        <v>38173000</v>
      </c>
    </row>
    <row r="106" spans="1:12" x14ac:dyDescent="0.2">
      <c r="A106" s="164" t="s">
        <v>1557</v>
      </c>
      <c r="B106" s="163" t="s">
        <v>1293</v>
      </c>
      <c r="C106" s="163">
        <v>1102</v>
      </c>
      <c r="D106" s="236" t="s">
        <v>1556</v>
      </c>
      <c r="E106" s="163">
        <v>20101003</v>
      </c>
      <c r="F106" s="163">
        <v>9999</v>
      </c>
      <c r="G106" s="162" t="s">
        <v>1555</v>
      </c>
      <c r="H106" s="161">
        <v>94116569</v>
      </c>
      <c r="I106" s="161">
        <v>94116569</v>
      </c>
      <c r="J106" s="161">
        <v>38229300</v>
      </c>
      <c r="K106" s="161">
        <v>31937800</v>
      </c>
      <c r="L106" s="161">
        <v>31937800</v>
      </c>
    </row>
    <row r="107" spans="1:12" x14ac:dyDescent="0.2">
      <c r="A107" s="164" t="s">
        <v>1557</v>
      </c>
      <c r="B107" s="163" t="s">
        <v>179</v>
      </c>
      <c r="C107" s="163">
        <v>1116</v>
      </c>
      <c r="D107" s="236" t="s">
        <v>1556</v>
      </c>
      <c r="E107" s="163">
        <v>20101003</v>
      </c>
      <c r="F107" s="163">
        <v>9999</v>
      </c>
      <c r="G107" s="162" t="s">
        <v>1555</v>
      </c>
      <c r="H107" s="161">
        <v>18051425</v>
      </c>
      <c r="I107" s="161">
        <v>18051425</v>
      </c>
      <c r="J107" s="161">
        <v>7457200</v>
      </c>
      <c r="K107" s="161">
        <v>7457200</v>
      </c>
      <c r="L107" s="161">
        <v>6235200</v>
      </c>
    </row>
    <row r="108" spans="1:12" x14ac:dyDescent="0.2">
      <c r="A108" s="164" t="s">
        <v>1539</v>
      </c>
      <c r="B108" s="163" t="s">
        <v>552</v>
      </c>
      <c r="C108" s="163" t="s">
        <v>552</v>
      </c>
      <c r="D108" s="236" t="s">
        <v>552</v>
      </c>
      <c r="E108" s="163" t="s">
        <v>552</v>
      </c>
      <c r="F108" s="163" t="s">
        <v>552</v>
      </c>
      <c r="G108" s="162" t="s">
        <v>1554</v>
      </c>
      <c r="H108" s="161">
        <v>669782700</v>
      </c>
      <c r="I108" s="161">
        <v>669782700</v>
      </c>
      <c r="J108" s="161">
        <v>273574200</v>
      </c>
      <c r="K108" s="161">
        <v>235905300</v>
      </c>
      <c r="L108" s="161">
        <v>228585200</v>
      </c>
    </row>
    <row r="109" spans="1:12" x14ac:dyDescent="0.2">
      <c r="A109" s="164" t="s">
        <v>1553</v>
      </c>
      <c r="B109" s="163" t="s">
        <v>552</v>
      </c>
      <c r="C109" s="163" t="s">
        <v>552</v>
      </c>
      <c r="D109" s="236" t="s">
        <v>552</v>
      </c>
      <c r="E109" s="163" t="s">
        <v>552</v>
      </c>
      <c r="F109" s="163" t="s">
        <v>552</v>
      </c>
      <c r="G109" s="162" t="s">
        <v>1427</v>
      </c>
      <c r="H109" s="161">
        <v>669782700</v>
      </c>
      <c r="I109" s="161">
        <v>669782700</v>
      </c>
      <c r="J109" s="161">
        <v>273574200</v>
      </c>
      <c r="K109" s="161">
        <v>235905300</v>
      </c>
      <c r="L109" s="161">
        <v>228585200</v>
      </c>
    </row>
    <row r="110" spans="1:12" x14ac:dyDescent="0.2">
      <c r="A110" s="164" t="s">
        <v>1552</v>
      </c>
      <c r="B110" s="163" t="s">
        <v>1293</v>
      </c>
      <c r="C110" s="163">
        <v>1102</v>
      </c>
      <c r="D110" s="236" t="s">
        <v>1551</v>
      </c>
      <c r="E110" s="163">
        <v>20101003</v>
      </c>
      <c r="F110" s="163">
        <v>9999</v>
      </c>
      <c r="G110" s="162" t="s">
        <v>1550</v>
      </c>
      <c r="H110" s="161">
        <v>564699314</v>
      </c>
      <c r="I110" s="161">
        <v>564699314</v>
      </c>
      <c r="J110" s="161">
        <v>228910300</v>
      </c>
      <c r="K110" s="161">
        <v>191241400</v>
      </c>
      <c r="L110" s="161">
        <v>191241400</v>
      </c>
    </row>
    <row r="111" spans="1:12" x14ac:dyDescent="0.2">
      <c r="A111" s="167" t="s">
        <v>1552</v>
      </c>
      <c r="B111" s="166" t="s">
        <v>179</v>
      </c>
      <c r="C111" s="163">
        <v>1116</v>
      </c>
      <c r="D111" s="237" t="s">
        <v>1551</v>
      </c>
      <c r="E111" s="163">
        <v>20101003</v>
      </c>
      <c r="F111" s="163">
        <v>9999</v>
      </c>
      <c r="G111" s="165" t="s">
        <v>1550</v>
      </c>
      <c r="H111" s="161">
        <v>105083386</v>
      </c>
      <c r="I111" s="161">
        <v>105083386</v>
      </c>
      <c r="J111" s="161">
        <v>44663900</v>
      </c>
      <c r="K111" s="161">
        <v>44663900</v>
      </c>
      <c r="L111" s="161">
        <v>37343800</v>
      </c>
    </row>
    <row r="112" spans="1:12" x14ac:dyDescent="0.2">
      <c r="A112" s="164" t="s">
        <v>1539</v>
      </c>
      <c r="B112" s="163" t="s">
        <v>552</v>
      </c>
      <c r="C112" s="163" t="s">
        <v>552</v>
      </c>
      <c r="D112" s="236" t="s">
        <v>552</v>
      </c>
      <c r="E112" s="163" t="s">
        <v>552</v>
      </c>
      <c r="F112" s="163" t="s">
        <v>552</v>
      </c>
      <c r="G112" s="162" t="s">
        <v>1549</v>
      </c>
      <c r="H112" s="161">
        <v>121979398</v>
      </c>
      <c r="I112" s="161">
        <v>121979398</v>
      </c>
      <c r="J112" s="161">
        <v>45686500</v>
      </c>
      <c r="K112" s="161">
        <v>39395000</v>
      </c>
      <c r="L112" s="161">
        <v>38173000</v>
      </c>
    </row>
    <row r="113" spans="1:12" x14ac:dyDescent="0.2">
      <c r="A113" s="164" t="s">
        <v>1548</v>
      </c>
      <c r="B113" s="163" t="s">
        <v>552</v>
      </c>
      <c r="C113" s="163" t="s">
        <v>552</v>
      </c>
      <c r="D113" s="236" t="s">
        <v>552</v>
      </c>
      <c r="E113" s="163" t="s">
        <v>552</v>
      </c>
      <c r="F113" s="163" t="s">
        <v>552</v>
      </c>
      <c r="G113" s="162" t="s">
        <v>1427</v>
      </c>
      <c r="H113" s="161">
        <v>121979398</v>
      </c>
      <c r="I113" s="161">
        <v>121979398</v>
      </c>
      <c r="J113" s="161">
        <v>45686500</v>
      </c>
      <c r="K113" s="161">
        <v>39395000</v>
      </c>
      <c r="L113" s="161">
        <v>38173000</v>
      </c>
    </row>
    <row r="114" spans="1:12" x14ac:dyDescent="0.2">
      <c r="A114" s="164" t="s">
        <v>1547</v>
      </c>
      <c r="B114" s="163" t="s">
        <v>1293</v>
      </c>
      <c r="C114" s="163">
        <v>1102</v>
      </c>
      <c r="D114" s="236" t="s">
        <v>1546</v>
      </c>
      <c r="E114" s="163">
        <v>20101003</v>
      </c>
      <c r="F114" s="163">
        <v>9999</v>
      </c>
      <c r="G114" s="162" t="s">
        <v>1545</v>
      </c>
      <c r="H114" s="161">
        <v>94116569</v>
      </c>
      <c r="I114" s="161">
        <v>94116569</v>
      </c>
      <c r="J114" s="161">
        <v>38229300</v>
      </c>
      <c r="K114" s="161">
        <v>31937800</v>
      </c>
      <c r="L114" s="161">
        <v>31937800</v>
      </c>
    </row>
    <row r="115" spans="1:12" x14ac:dyDescent="0.2">
      <c r="A115" s="167" t="s">
        <v>1547</v>
      </c>
      <c r="B115" s="166" t="s">
        <v>179</v>
      </c>
      <c r="C115" s="163">
        <v>1116</v>
      </c>
      <c r="D115" s="237" t="s">
        <v>1546</v>
      </c>
      <c r="E115" s="163">
        <v>20101003</v>
      </c>
      <c r="F115" s="163">
        <v>9999</v>
      </c>
      <c r="G115" s="165" t="s">
        <v>1545</v>
      </c>
      <c r="H115" s="161">
        <v>27862829</v>
      </c>
      <c r="I115" s="161">
        <v>27862829</v>
      </c>
      <c r="J115" s="161">
        <v>7457200</v>
      </c>
      <c r="K115" s="161">
        <v>7457200</v>
      </c>
      <c r="L115" s="161">
        <v>6235200</v>
      </c>
    </row>
    <row r="116" spans="1:12" x14ac:dyDescent="0.2">
      <c r="A116" s="164" t="s">
        <v>1539</v>
      </c>
      <c r="B116" s="163" t="s">
        <v>552</v>
      </c>
      <c r="C116" s="163" t="s">
        <v>552</v>
      </c>
      <c r="D116" s="236" t="s">
        <v>552</v>
      </c>
      <c r="E116" s="163" t="s">
        <v>552</v>
      </c>
      <c r="F116" s="163" t="s">
        <v>552</v>
      </c>
      <c r="G116" s="162" t="s">
        <v>1544</v>
      </c>
      <c r="H116" s="161">
        <v>888197859</v>
      </c>
      <c r="I116" s="161">
        <v>888197859</v>
      </c>
      <c r="J116" s="161">
        <v>364786400</v>
      </c>
      <c r="K116" s="161">
        <v>314576300</v>
      </c>
      <c r="L116" s="161">
        <v>304714900</v>
      </c>
    </row>
    <row r="117" spans="1:12" x14ac:dyDescent="0.2">
      <c r="A117" s="164" t="s">
        <v>1543</v>
      </c>
      <c r="B117" s="163" t="s">
        <v>552</v>
      </c>
      <c r="C117" s="163" t="s">
        <v>552</v>
      </c>
      <c r="D117" s="236" t="s">
        <v>552</v>
      </c>
      <c r="E117" s="163" t="s">
        <v>552</v>
      </c>
      <c r="F117" s="163" t="s">
        <v>552</v>
      </c>
      <c r="G117" s="162" t="s">
        <v>1427</v>
      </c>
      <c r="H117" s="161">
        <v>888197859</v>
      </c>
      <c r="I117" s="161">
        <v>888197859</v>
      </c>
      <c r="J117" s="161">
        <v>364786400</v>
      </c>
      <c r="K117" s="161">
        <v>314576300</v>
      </c>
      <c r="L117" s="161">
        <v>304714900</v>
      </c>
    </row>
    <row r="118" spans="1:12" x14ac:dyDescent="0.2">
      <c r="A118" s="164" t="s">
        <v>1542</v>
      </c>
      <c r="B118" s="163" t="s">
        <v>1293</v>
      </c>
      <c r="C118" s="163">
        <v>1102</v>
      </c>
      <c r="D118" s="236" t="s">
        <v>1541</v>
      </c>
      <c r="E118" s="163">
        <v>20101003</v>
      </c>
      <c r="F118" s="163">
        <v>9999</v>
      </c>
      <c r="G118" s="162" t="s">
        <v>1540</v>
      </c>
      <c r="H118" s="161">
        <v>752932352</v>
      </c>
      <c r="I118" s="161">
        <v>752932352</v>
      </c>
      <c r="J118" s="161">
        <v>305234900</v>
      </c>
      <c r="K118" s="161">
        <v>255024800</v>
      </c>
      <c r="L118" s="161">
        <v>254923600</v>
      </c>
    </row>
    <row r="119" spans="1:12" x14ac:dyDescent="0.2">
      <c r="A119" s="164" t="s">
        <v>1542</v>
      </c>
      <c r="B119" s="163" t="s">
        <v>179</v>
      </c>
      <c r="C119" s="163">
        <v>1116</v>
      </c>
      <c r="D119" s="236" t="s">
        <v>1541</v>
      </c>
      <c r="E119" s="163">
        <v>20101003</v>
      </c>
      <c r="F119" s="163">
        <v>9999</v>
      </c>
      <c r="G119" s="162" t="s">
        <v>1540</v>
      </c>
      <c r="H119" s="161">
        <v>135265507</v>
      </c>
      <c r="I119" s="161">
        <v>135265507</v>
      </c>
      <c r="J119" s="161">
        <v>59551500</v>
      </c>
      <c r="K119" s="161">
        <v>59551500</v>
      </c>
      <c r="L119" s="161">
        <v>49791300</v>
      </c>
    </row>
    <row r="120" spans="1:12" x14ac:dyDescent="0.2">
      <c r="A120" s="164" t="s">
        <v>1539</v>
      </c>
      <c r="B120" s="163" t="s">
        <v>552</v>
      </c>
      <c r="C120" s="163" t="s">
        <v>552</v>
      </c>
      <c r="D120" s="236" t="s">
        <v>552</v>
      </c>
      <c r="E120" s="163" t="s">
        <v>552</v>
      </c>
      <c r="F120" s="163" t="s">
        <v>552</v>
      </c>
      <c r="G120" s="162" t="s">
        <v>1538</v>
      </c>
      <c r="H120" s="161">
        <v>225937177</v>
      </c>
      <c r="I120" s="161">
        <v>225937177</v>
      </c>
      <c r="J120" s="161">
        <v>91261900</v>
      </c>
      <c r="K120" s="161">
        <v>78697600</v>
      </c>
      <c r="L120" s="161">
        <v>76255500</v>
      </c>
    </row>
    <row r="121" spans="1:12" x14ac:dyDescent="0.2">
      <c r="A121" s="164" t="s">
        <v>1537</v>
      </c>
      <c r="B121" s="163" t="s">
        <v>552</v>
      </c>
      <c r="C121" s="163" t="s">
        <v>552</v>
      </c>
      <c r="D121" s="236" t="s">
        <v>552</v>
      </c>
      <c r="E121" s="163" t="s">
        <v>552</v>
      </c>
      <c r="F121" s="163" t="s">
        <v>552</v>
      </c>
      <c r="G121" s="162" t="s">
        <v>1427</v>
      </c>
      <c r="H121" s="161">
        <v>225937177</v>
      </c>
      <c r="I121" s="161">
        <v>225937177</v>
      </c>
      <c r="J121" s="161">
        <v>91261900</v>
      </c>
      <c r="K121" s="161">
        <v>78697600</v>
      </c>
      <c r="L121" s="161">
        <v>76255500</v>
      </c>
    </row>
    <row r="122" spans="1:12" x14ac:dyDescent="0.2">
      <c r="A122" s="164" t="s">
        <v>1536</v>
      </c>
      <c r="B122" s="163" t="s">
        <v>1293</v>
      </c>
      <c r="C122" s="163">
        <v>1102</v>
      </c>
      <c r="D122" s="236" t="s">
        <v>1535</v>
      </c>
      <c r="E122" s="163">
        <v>20101003</v>
      </c>
      <c r="F122" s="163">
        <v>9999</v>
      </c>
      <c r="G122" s="162" t="s">
        <v>1534</v>
      </c>
      <c r="H122" s="161">
        <v>188233138</v>
      </c>
      <c r="I122" s="161">
        <v>188233138</v>
      </c>
      <c r="J122" s="161">
        <v>76361200</v>
      </c>
      <c r="K122" s="161">
        <v>63796900</v>
      </c>
      <c r="L122" s="161">
        <v>63796900</v>
      </c>
    </row>
    <row r="123" spans="1:12" x14ac:dyDescent="0.2">
      <c r="A123" s="164" t="s">
        <v>1536</v>
      </c>
      <c r="B123" s="163" t="s">
        <v>179</v>
      </c>
      <c r="C123" s="163">
        <v>1116</v>
      </c>
      <c r="D123" s="236" t="s">
        <v>1535</v>
      </c>
      <c r="E123" s="163">
        <v>20101003</v>
      </c>
      <c r="F123" s="163">
        <v>9999</v>
      </c>
      <c r="G123" s="162" t="s">
        <v>1534</v>
      </c>
      <c r="H123" s="161">
        <v>37704039</v>
      </c>
      <c r="I123" s="161">
        <v>37704039</v>
      </c>
      <c r="J123" s="161">
        <v>14900700</v>
      </c>
      <c r="K123" s="161">
        <v>14900700</v>
      </c>
      <c r="L123" s="161">
        <v>12458600</v>
      </c>
    </row>
    <row r="124" spans="1:12" x14ac:dyDescent="0.2">
      <c r="A124" s="167" t="s">
        <v>946</v>
      </c>
      <c r="B124" s="166" t="s">
        <v>552</v>
      </c>
      <c r="C124" s="163" t="s">
        <v>552</v>
      </c>
      <c r="D124" s="237" t="s">
        <v>552</v>
      </c>
      <c r="E124" s="163" t="s">
        <v>552</v>
      </c>
      <c r="F124" s="163" t="s">
        <v>552</v>
      </c>
      <c r="G124" s="165" t="s">
        <v>1533</v>
      </c>
      <c r="H124" s="161">
        <v>862677177</v>
      </c>
      <c r="I124" s="161">
        <v>923612503</v>
      </c>
      <c r="J124" s="161">
        <v>533241227</v>
      </c>
      <c r="K124" s="161">
        <v>322406561</v>
      </c>
      <c r="L124" s="161">
        <v>322406561</v>
      </c>
    </row>
    <row r="125" spans="1:12" x14ac:dyDescent="0.2">
      <c r="A125" s="164" t="s">
        <v>1522</v>
      </c>
      <c r="B125" s="163" t="s">
        <v>201</v>
      </c>
      <c r="C125" s="163">
        <v>1201</v>
      </c>
      <c r="D125" s="236" t="s">
        <v>1532</v>
      </c>
      <c r="E125" s="163">
        <v>20102002</v>
      </c>
      <c r="F125" s="163">
        <v>9999</v>
      </c>
      <c r="G125" s="162" t="s">
        <v>1531</v>
      </c>
      <c r="H125" s="161">
        <v>1000000</v>
      </c>
      <c r="I125" s="161">
        <v>1000000</v>
      </c>
      <c r="J125" s="161">
        <v>0</v>
      </c>
      <c r="K125" s="161">
        <v>0</v>
      </c>
      <c r="L125" s="161">
        <v>0</v>
      </c>
    </row>
    <row r="126" spans="1:12" x14ac:dyDescent="0.2">
      <c r="A126" s="164" t="s">
        <v>1522</v>
      </c>
      <c r="B126" s="163" t="s">
        <v>224</v>
      </c>
      <c r="C126" s="163">
        <v>1201</v>
      </c>
      <c r="D126" s="236" t="s">
        <v>1532</v>
      </c>
      <c r="E126" s="163">
        <v>20102002</v>
      </c>
      <c r="F126" s="163">
        <v>9999</v>
      </c>
      <c r="G126" s="162" t="s">
        <v>1531</v>
      </c>
      <c r="H126" s="161">
        <v>5000000</v>
      </c>
      <c r="I126" s="161">
        <v>5000000</v>
      </c>
      <c r="J126" s="161">
        <v>724006</v>
      </c>
      <c r="K126" s="161">
        <v>724006</v>
      </c>
      <c r="L126" s="161">
        <v>724006</v>
      </c>
    </row>
    <row r="127" spans="1:12" x14ac:dyDescent="0.2">
      <c r="A127" s="167" t="s">
        <v>1522</v>
      </c>
      <c r="B127" s="166" t="s">
        <v>191</v>
      </c>
      <c r="C127" s="163">
        <v>1201</v>
      </c>
      <c r="D127" s="237" t="s">
        <v>1395</v>
      </c>
      <c r="E127" s="163">
        <v>20103002</v>
      </c>
      <c r="F127" s="163">
        <v>9999</v>
      </c>
      <c r="G127" s="165" t="s">
        <v>1530</v>
      </c>
      <c r="H127" s="161">
        <v>193646670</v>
      </c>
      <c r="I127" s="161">
        <v>193646670</v>
      </c>
      <c r="J127" s="161">
        <v>98631549</v>
      </c>
      <c r="K127" s="161">
        <v>98631549</v>
      </c>
      <c r="L127" s="161">
        <v>98631549</v>
      </c>
    </row>
    <row r="128" spans="1:12" x14ac:dyDescent="0.2">
      <c r="A128" s="164" t="s">
        <v>1522</v>
      </c>
      <c r="B128" s="163" t="s">
        <v>224</v>
      </c>
      <c r="C128" s="163">
        <v>1201</v>
      </c>
      <c r="D128" s="236" t="s">
        <v>1361</v>
      </c>
      <c r="E128" s="163">
        <v>20103002</v>
      </c>
      <c r="F128" s="163">
        <v>9999</v>
      </c>
      <c r="G128" s="162" t="s">
        <v>1529</v>
      </c>
      <c r="H128" s="161">
        <v>100000000</v>
      </c>
      <c r="I128" s="161">
        <v>100000000</v>
      </c>
      <c r="J128" s="161">
        <v>0</v>
      </c>
      <c r="K128" s="161">
        <v>0</v>
      </c>
      <c r="L128" s="161">
        <v>0</v>
      </c>
    </row>
    <row r="129" spans="1:12" x14ac:dyDescent="0.2">
      <c r="A129" s="164" t="s">
        <v>1522</v>
      </c>
      <c r="B129" s="163" t="s">
        <v>1051</v>
      </c>
      <c r="C129" s="163">
        <v>1201</v>
      </c>
      <c r="D129" s="236" t="s">
        <v>1361</v>
      </c>
      <c r="E129" s="163">
        <v>20103002</v>
      </c>
      <c r="F129" s="163">
        <v>9999</v>
      </c>
      <c r="G129" s="162" t="s">
        <v>1529</v>
      </c>
      <c r="H129" s="161">
        <v>100000000</v>
      </c>
      <c r="I129" s="161">
        <v>160935326</v>
      </c>
      <c r="J129" s="161">
        <v>42704517</v>
      </c>
      <c r="K129" s="161">
        <v>42704517</v>
      </c>
      <c r="L129" s="161">
        <v>42704517</v>
      </c>
    </row>
    <row r="130" spans="1:12" x14ac:dyDescent="0.2">
      <c r="A130" s="164" t="s">
        <v>1522</v>
      </c>
      <c r="B130" s="163" t="s">
        <v>202</v>
      </c>
      <c r="C130" s="163">
        <v>1201</v>
      </c>
      <c r="D130" s="236" t="s">
        <v>1290</v>
      </c>
      <c r="E130" s="163">
        <v>20103003</v>
      </c>
      <c r="F130" s="163">
        <v>9999</v>
      </c>
      <c r="G130" s="162" t="s">
        <v>1528</v>
      </c>
      <c r="H130" s="161">
        <v>60000000</v>
      </c>
      <c r="I130" s="161">
        <v>60000000</v>
      </c>
      <c r="J130" s="161">
        <v>10635155</v>
      </c>
      <c r="K130" s="161">
        <v>10635155</v>
      </c>
      <c r="L130" s="161">
        <v>10635155</v>
      </c>
    </row>
    <row r="131" spans="1:12" x14ac:dyDescent="0.2">
      <c r="A131" s="164" t="s">
        <v>1522</v>
      </c>
      <c r="B131" s="163" t="s">
        <v>200</v>
      </c>
      <c r="C131" s="163">
        <v>1201</v>
      </c>
      <c r="D131" s="236" t="s">
        <v>1525</v>
      </c>
      <c r="E131" s="163">
        <v>20103003</v>
      </c>
      <c r="F131" s="163">
        <v>9999</v>
      </c>
      <c r="G131" s="162" t="s">
        <v>1527</v>
      </c>
      <c r="H131" s="161">
        <v>255307367</v>
      </c>
      <c r="I131" s="161">
        <v>255307367</v>
      </c>
      <c r="J131" s="161">
        <v>253806000</v>
      </c>
      <c r="K131" s="161">
        <v>126903000</v>
      </c>
      <c r="L131" s="161">
        <v>126903000</v>
      </c>
    </row>
    <row r="132" spans="1:12" x14ac:dyDescent="0.2">
      <c r="A132" s="164" t="s">
        <v>1522</v>
      </c>
      <c r="B132" s="163" t="s">
        <v>200</v>
      </c>
      <c r="C132" s="163">
        <v>1201</v>
      </c>
      <c r="D132" s="236" t="s">
        <v>1525</v>
      </c>
      <c r="E132" s="163">
        <v>20103003</v>
      </c>
      <c r="F132" s="163">
        <v>9999</v>
      </c>
      <c r="G132" s="162" t="s">
        <v>1526</v>
      </c>
      <c r="H132" s="161">
        <v>52236070</v>
      </c>
      <c r="I132" s="161">
        <v>52236070</v>
      </c>
      <c r="J132" s="161">
        <v>51370000</v>
      </c>
      <c r="K132" s="161">
        <v>21404165</v>
      </c>
      <c r="L132" s="161">
        <v>21404165</v>
      </c>
    </row>
    <row r="133" spans="1:12" x14ac:dyDescent="0.2">
      <c r="A133" s="164" t="s">
        <v>1522</v>
      </c>
      <c r="B133" s="163" t="s">
        <v>200</v>
      </c>
      <c r="C133" s="163">
        <v>1201</v>
      </c>
      <c r="D133" s="236" t="s">
        <v>1525</v>
      </c>
      <c r="E133" s="163">
        <v>20103003</v>
      </c>
      <c r="F133" s="163">
        <v>9999</v>
      </c>
      <c r="G133" s="162" t="s">
        <v>1524</v>
      </c>
      <c r="H133" s="161">
        <v>52236070</v>
      </c>
      <c r="I133" s="161">
        <v>52236070</v>
      </c>
      <c r="J133" s="161">
        <v>51370000</v>
      </c>
      <c r="K133" s="161">
        <v>21404169</v>
      </c>
      <c r="L133" s="161">
        <v>21404169</v>
      </c>
    </row>
    <row r="134" spans="1:12" x14ac:dyDescent="0.2">
      <c r="A134" s="164" t="s">
        <v>1522</v>
      </c>
      <c r="B134" s="163" t="s">
        <v>204</v>
      </c>
      <c r="C134" s="163">
        <v>1201</v>
      </c>
      <c r="D134" s="236" t="s">
        <v>1339</v>
      </c>
      <c r="E134" s="163">
        <v>20103003</v>
      </c>
      <c r="F134" s="163">
        <v>9999</v>
      </c>
      <c r="G134" s="162" t="s">
        <v>1523</v>
      </c>
      <c r="H134" s="161">
        <v>19251000</v>
      </c>
      <c r="I134" s="161">
        <v>19251000</v>
      </c>
      <c r="J134" s="161">
        <v>0</v>
      </c>
      <c r="K134" s="161">
        <v>0</v>
      </c>
      <c r="L134" s="161">
        <v>0</v>
      </c>
    </row>
    <row r="135" spans="1:12" x14ac:dyDescent="0.2">
      <c r="A135" s="164" t="s">
        <v>1522</v>
      </c>
      <c r="B135" s="163" t="s">
        <v>200</v>
      </c>
      <c r="C135" s="163">
        <v>1201</v>
      </c>
      <c r="D135" s="236" t="s">
        <v>1521</v>
      </c>
      <c r="E135" s="163">
        <v>20103003</v>
      </c>
      <c r="F135" s="163">
        <v>9999</v>
      </c>
      <c r="G135" s="162" t="s">
        <v>1520</v>
      </c>
      <c r="H135" s="161">
        <v>12000000</v>
      </c>
      <c r="I135" s="161">
        <v>12000000</v>
      </c>
      <c r="J135" s="161">
        <v>12000000</v>
      </c>
      <c r="K135" s="161">
        <v>0</v>
      </c>
      <c r="L135" s="161">
        <v>0</v>
      </c>
    </row>
    <row r="136" spans="1:12" x14ac:dyDescent="0.2">
      <c r="A136" s="164" t="s">
        <v>1522</v>
      </c>
      <c r="B136" s="163" t="s">
        <v>203</v>
      </c>
      <c r="C136" s="163">
        <v>1201</v>
      </c>
      <c r="D136" s="236" t="s">
        <v>1521</v>
      </c>
      <c r="E136" s="163">
        <v>20103003</v>
      </c>
      <c r="F136" s="163">
        <v>9999</v>
      </c>
      <c r="G136" s="162" t="s">
        <v>1520</v>
      </c>
      <c r="H136" s="161">
        <v>12000000</v>
      </c>
      <c r="I136" s="161">
        <v>12000000</v>
      </c>
      <c r="J136" s="161">
        <v>12000000</v>
      </c>
      <c r="K136" s="161">
        <v>0</v>
      </c>
      <c r="L136" s="161">
        <v>0</v>
      </c>
    </row>
    <row r="137" spans="1:12" x14ac:dyDescent="0.2">
      <c r="A137" s="167" t="s">
        <v>946</v>
      </c>
      <c r="B137" s="166" t="s">
        <v>552</v>
      </c>
      <c r="C137" s="163" t="s">
        <v>552</v>
      </c>
      <c r="D137" s="237" t="s">
        <v>552</v>
      </c>
      <c r="E137" s="163" t="s">
        <v>552</v>
      </c>
      <c r="F137" s="163" t="s">
        <v>552</v>
      </c>
      <c r="G137" s="165" t="s">
        <v>928</v>
      </c>
      <c r="H137" s="161">
        <v>10094598411</v>
      </c>
      <c r="I137" s="161">
        <v>10268135238</v>
      </c>
      <c r="J137" s="161">
        <v>5928612189</v>
      </c>
      <c r="K137" s="161">
        <v>4254578802</v>
      </c>
      <c r="L137" s="161">
        <v>4211718517</v>
      </c>
    </row>
    <row r="138" spans="1:12" x14ac:dyDescent="0.2">
      <c r="A138" s="167" t="s">
        <v>936</v>
      </c>
      <c r="B138" s="166" t="s">
        <v>552</v>
      </c>
      <c r="C138" s="163" t="s">
        <v>552</v>
      </c>
      <c r="D138" s="237" t="s">
        <v>552</v>
      </c>
      <c r="E138" s="163" t="s">
        <v>552</v>
      </c>
      <c r="F138" s="163" t="s">
        <v>552</v>
      </c>
      <c r="G138" s="165" t="s">
        <v>1519</v>
      </c>
      <c r="H138" s="161">
        <v>1243061475</v>
      </c>
      <c r="I138" s="161">
        <v>1192622277</v>
      </c>
      <c r="J138" s="161">
        <v>222670312</v>
      </c>
      <c r="K138" s="161">
        <v>53952504</v>
      </c>
      <c r="L138" s="161">
        <v>36271712</v>
      </c>
    </row>
    <row r="139" spans="1:12" x14ac:dyDescent="0.2">
      <c r="A139" s="171" t="s">
        <v>1504</v>
      </c>
      <c r="B139" s="170" t="s">
        <v>552</v>
      </c>
      <c r="C139" s="170" t="s">
        <v>552</v>
      </c>
      <c r="D139" s="235" t="s">
        <v>552</v>
      </c>
      <c r="E139" s="170" t="s">
        <v>552</v>
      </c>
      <c r="F139" s="170" t="s">
        <v>552</v>
      </c>
      <c r="G139" s="241" t="s">
        <v>1518</v>
      </c>
      <c r="H139" s="168">
        <v>992619095</v>
      </c>
      <c r="I139" s="168">
        <v>947179897</v>
      </c>
      <c r="J139" s="168">
        <v>26999910</v>
      </c>
      <c r="K139" s="168">
        <v>0</v>
      </c>
      <c r="L139" s="168">
        <v>0</v>
      </c>
    </row>
    <row r="140" spans="1:12" x14ac:dyDescent="0.2">
      <c r="A140" s="164" t="s">
        <v>1512</v>
      </c>
      <c r="B140" s="163" t="s">
        <v>1293</v>
      </c>
      <c r="C140" s="163">
        <v>1102</v>
      </c>
      <c r="D140" s="236" t="s">
        <v>1511</v>
      </c>
      <c r="E140" s="163">
        <v>20102001</v>
      </c>
      <c r="F140" s="163">
        <v>9999</v>
      </c>
      <c r="G140" s="162" t="s">
        <v>1513</v>
      </c>
      <c r="H140" s="161">
        <v>63679242</v>
      </c>
      <c r="I140" s="161">
        <v>23679242</v>
      </c>
      <c r="J140" s="161">
        <v>0</v>
      </c>
      <c r="K140" s="161">
        <v>0</v>
      </c>
      <c r="L140" s="161">
        <v>0</v>
      </c>
    </row>
    <row r="141" spans="1:12" x14ac:dyDescent="0.2">
      <c r="A141" s="164" t="s">
        <v>1512</v>
      </c>
      <c r="B141" s="163" t="s">
        <v>1293</v>
      </c>
      <c r="C141" s="163">
        <v>1102</v>
      </c>
      <c r="D141" s="236" t="s">
        <v>1517</v>
      </c>
      <c r="E141" s="163">
        <v>20102001</v>
      </c>
      <c r="F141" s="163">
        <v>9999</v>
      </c>
      <c r="G141" s="162" t="s">
        <v>1516</v>
      </c>
      <c r="H141" s="161">
        <v>11352915</v>
      </c>
      <c r="I141" s="161">
        <v>11352915</v>
      </c>
      <c r="J141" s="161">
        <v>0</v>
      </c>
      <c r="K141" s="161">
        <v>0</v>
      </c>
      <c r="L141" s="161">
        <v>0</v>
      </c>
    </row>
    <row r="142" spans="1:12" x14ac:dyDescent="0.2">
      <c r="A142" s="164" t="s">
        <v>1512</v>
      </c>
      <c r="B142" s="163" t="s">
        <v>1293</v>
      </c>
      <c r="C142" s="163">
        <v>1102</v>
      </c>
      <c r="D142" s="236" t="s">
        <v>1515</v>
      </c>
      <c r="E142" s="163">
        <v>20102001</v>
      </c>
      <c r="F142" s="163">
        <v>9999</v>
      </c>
      <c r="G142" s="162" t="s">
        <v>1514</v>
      </c>
      <c r="H142" s="161">
        <v>32439198</v>
      </c>
      <c r="I142" s="161">
        <v>27000000</v>
      </c>
      <c r="J142" s="161">
        <v>26999910</v>
      </c>
      <c r="K142" s="161">
        <v>0</v>
      </c>
      <c r="L142" s="161">
        <v>0</v>
      </c>
    </row>
    <row r="143" spans="1:12" x14ac:dyDescent="0.2">
      <c r="A143" s="164" t="s">
        <v>1512</v>
      </c>
      <c r="B143" s="163" t="s">
        <v>179</v>
      </c>
      <c r="C143" s="163">
        <v>1116</v>
      </c>
      <c r="D143" s="236" t="s">
        <v>1511</v>
      </c>
      <c r="E143" s="163">
        <v>20102001</v>
      </c>
      <c r="F143" s="163">
        <v>9999</v>
      </c>
      <c r="G143" s="162" t="s">
        <v>1513</v>
      </c>
      <c r="H143" s="161">
        <v>850000000</v>
      </c>
      <c r="I143" s="161">
        <v>850000000</v>
      </c>
      <c r="J143" s="161">
        <v>0</v>
      </c>
      <c r="K143" s="161">
        <v>0</v>
      </c>
      <c r="L143" s="161">
        <v>0</v>
      </c>
    </row>
    <row r="144" spans="1:12" x14ac:dyDescent="0.2">
      <c r="A144" s="164" t="s">
        <v>1512</v>
      </c>
      <c r="B144" s="163" t="s">
        <v>742</v>
      </c>
      <c r="C144" s="163">
        <v>1201</v>
      </c>
      <c r="D144" s="236" t="s">
        <v>1511</v>
      </c>
      <c r="E144" s="163">
        <v>20101003</v>
      </c>
      <c r="F144" s="163">
        <v>9999</v>
      </c>
      <c r="G144" s="162" t="s">
        <v>1510</v>
      </c>
      <c r="H144" s="161">
        <v>35147740</v>
      </c>
      <c r="I144" s="161">
        <v>35147740</v>
      </c>
      <c r="J144" s="161">
        <v>0</v>
      </c>
      <c r="K144" s="161">
        <v>0</v>
      </c>
      <c r="L144" s="161">
        <v>0</v>
      </c>
    </row>
    <row r="145" spans="1:12" x14ac:dyDescent="0.2">
      <c r="A145" s="167" t="s">
        <v>1504</v>
      </c>
      <c r="B145" s="166" t="s">
        <v>552</v>
      </c>
      <c r="C145" s="163" t="s">
        <v>552</v>
      </c>
      <c r="D145" s="237" t="s">
        <v>552</v>
      </c>
      <c r="E145" s="163" t="s">
        <v>552</v>
      </c>
      <c r="F145" s="163" t="s">
        <v>552</v>
      </c>
      <c r="G145" s="165" t="s">
        <v>1509</v>
      </c>
      <c r="H145" s="161">
        <v>247442380</v>
      </c>
      <c r="I145" s="161">
        <v>242442380</v>
      </c>
      <c r="J145" s="161">
        <v>195670402</v>
      </c>
      <c r="K145" s="161">
        <v>53952504</v>
      </c>
      <c r="L145" s="161">
        <v>36271712</v>
      </c>
    </row>
    <row r="146" spans="1:12" x14ac:dyDescent="0.2">
      <c r="A146" s="164" t="s">
        <v>1507</v>
      </c>
      <c r="B146" s="163" t="s">
        <v>1293</v>
      </c>
      <c r="C146" s="163">
        <v>1102</v>
      </c>
      <c r="D146" s="236" t="s">
        <v>1506</v>
      </c>
      <c r="E146" s="163">
        <v>20102001</v>
      </c>
      <c r="F146" s="163">
        <v>9999</v>
      </c>
      <c r="G146" s="162" t="s">
        <v>1508</v>
      </c>
      <c r="H146" s="161">
        <v>134388011</v>
      </c>
      <c r="I146" s="161">
        <v>129388011</v>
      </c>
      <c r="J146" s="161">
        <v>111000000</v>
      </c>
      <c r="K146" s="161">
        <v>33159432</v>
      </c>
      <c r="L146" s="161">
        <v>15693099</v>
      </c>
    </row>
    <row r="147" spans="1:12" x14ac:dyDescent="0.2">
      <c r="A147" s="164" t="s">
        <v>1507</v>
      </c>
      <c r="B147" s="163" t="s">
        <v>179</v>
      </c>
      <c r="C147" s="163">
        <v>1116</v>
      </c>
      <c r="D147" s="236" t="s">
        <v>1506</v>
      </c>
      <c r="E147" s="163">
        <v>20102001</v>
      </c>
      <c r="F147" s="163">
        <v>9999</v>
      </c>
      <c r="G147" s="162" t="s">
        <v>1508</v>
      </c>
      <c r="H147" s="161">
        <v>63000000</v>
      </c>
      <c r="I147" s="161">
        <v>63000000</v>
      </c>
      <c r="J147" s="161">
        <v>48464968</v>
      </c>
      <c r="K147" s="161">
        <v>4743128</v>
      </c>
      <c r="L147" s="161">
        <v>4528669</v>
      </c>
    </row>
    <row r="148" spans="1:12" x14ac:dyDescent="0.2">
      <c r="A148" s="164" t="s">
        <v>1507</v>
      </c>
      <c r="B148" s="163" t="s">
        <v>201</v>
      </c>
      <c r="C148" s="163">
        <v>1201</v>
      </c>
      <c r="D148" s="236" t="s">
        <v>1506</v>
      </c>
      <c r="E148" s="163">
        <v>20102001</v>
      </c>
      <c r="F148" s="163">
        <v>9999</v>
      </c>
      <c r="G148" s="162" t="s">
        <v>1505</v>
      </c>
      <c r="H148" s="161">
        <v>5054369</v>
      </c>
      <c r="I148" s="161">
        <v>5054369</v>
      </c>
      <c r="J148" s="161">
        <v>0</v>
      </c>
      <c r="K148" s="161">
        <v>0</v>
      </c>
      <c r="L148" s="161">
        <v>0</v>
      </c>
    </row>
    <row r="149" spans="1:12" x14ac:dyDescent="0.2">
      <c r="A149" s="164" t="s">
        <v>1507</v>
      </c>
      <c r="B149" s="163" t="s">
        <v>241</v>
      </c>
      <c r="C149" s="163">
        <v>1201</v>
      </c>
      <c r="D149" s="236" t="s">
        <v>1506</v>
      </c>
      <c r="E149" s="163">
        <v>20102001</v>
      </c>
      <c r="F149" s="163">
        <v>9999</v>
      </c>
      <c r="G149" s="162" t="s">
        <v>1505</v>
      </c>
      <c r="H149" s="161">
        <v>45000000</v>
      </c>
      <c r="I149" s="161">
        <v>45000000</v>
      </c>
      <c r="J149" s="161">
        <v>36205434</v>
      </c>
      <c r="K149" s="161">
        <v>16049944</v>
      </c>
      <c r="L149" s="161">
        <v>16049944</v>
      </c>
    </row>
    <row r="150" spans="1:12" x14ac:dyDescent="0.2">
      <c r="A150" s="171" t="s">
        <v>1504</v>
      </c>
      <c r="B150" s="166" t="s">
        <v>552</v>
      </c>
      <c r="C150" s="170" t="s">
        <v>552</v>
      </c>
      <c r="D150" s="235" t="s">
        <v>552</v>
      </c>
      <c r="E150" s="170" t="s">
        <v>552</v>
      </c>
      <c r="F150" s="170" t="s">
        <v>552</v>
      </c>
      <c r="G150" s="241" t="s">
        <v>1503</v>
      </c>
      <c r="H150" s="168">
        <v>3000000</v>
      </c>
      <c r="I150" s="168">
        <v>3000000</v>
      </c>
      <c r="J150" s="168">
        <v>0</v>
      </c>
      <c r="K150" s="168">
        <v>0</v>
      </c>
      <c r="L150" s="168">
        <v>0</v>
      </c>
    </row>
    <row r="151" spans="1:12" x14ac:dyDescent="0.2">
      <c r="A151" s="164" t="s">
        <v>1502</v>
      </c>
      <c r="B151" s="163" t="s">
        <v>241</v>
      </c>
      <c r="C151" s="163">
        <v>1201</v>
      </c>
      <c r="D151" s="236" t="s">
        <v>1501</v>
      </c>
      <c r="E151" s="163">
        <v>20102002</v>
      </c>
      <c r="F151" s="163">
        <v>9999</v>
      </c>
      <c r="G151" s="162" t="s">
        <v>1500</v>
      </c>
      <c r="H151" s="161">
        <v>3000000</v>
      </c>
      <c r="I151" s="161">
        <v>3000000</v>
      </c>
      <c r="J151" s="161">
        <v>0</v>
      </c>
      <c r="K151" s="161">
        <v>0</v>
      </c>
      <c r="L151" s="161">
        <v>0</v>
      </c>
    </row>
    <row r="152" spans="1:12" x14ac:dyDescent="0.2">
      <c r="A152" s="167" t="s">
        <v>936</v>
      </c>
      <c r="B152" s="166" t="s">
        <v>552</v>
      </c>
      <c r="C152" s="163" t="s">
        <v>552</v>
      </c>
      <c r="D152" s="237" t="s">
        <v>552</v>
      </c>
      <c r="E152" s="163" t="s">
        <v>552</v>
      </c>
      <c r="F152" s="163" t="s">
        <v>552</v>
      </c>
      <c r="G152" s="165" t="s">
        <v>1499</v>
      </c>
      <c r="H152" s="161">
        <v>8278306561</v>
      </c>
      <c r="I152" s="161">
        <v>8209218161</v>
      </c>
      <c r="J152" s="161">
        <v>5093049016</v>
      </c>
      <c r="K152" s="161">
        <v>3982816265</v>
      </c>
      <c r="L152" s="161">
        <v>3957958001</v>
      </c>
    </row>
    <row r="153" spans="1:12" x14ac:dyDescent="0.2">
      <c r="A153" s="171" t="s">
        <v>1430</v>
      </c>
      <c r="B153" s="166" t="s">
        <v>552</v>
      </c>
      <c r="C153" s="170" t="s">
        <v>552</v>
      </c>
      <c r="D153" s="235" t="s">
        <v>552</v>
      </c>
      <c r="E153" s="170" t="s">
        <v>552</v>
      </c>
      <c r="F153" s="170" t="s">
        <v>552</v>
      </c>
      <c r="G153" s="241" t="s">
        <v>1498</v>
      </c>
      <c r="H153" s="168">
        <v>12840000</v>
      </c>
      <c r="I153" s="168">
        <v>12840000</v>
      </c>
      <c r="J153" s="168">
        <v>900000</v>
      </c>
      <c r="K153" s="168">
        <v>900000</v>
      </c>
      <c r="L153" s="168">
        <v>900000</v>
      </c>
    </row>
    <row r="154" spans="1:12" x14ac:dyDescent="0.2">
      <c r="A154" s="164" t="s">
        <v>1497</v>
      </c>
      <c r="B154" s="163" t="s">
        <v>241</v>
      </c>
      <c r="C154" s="163">
        <v>1201</v>
      </c>
      <c r="D154" s="236" t="s">
        <v>1496</v>
      </c>
      <c r="E154" s="163">
        <v>20102001</v>
      </c>
      <c r="F154" s="163">
        <v>9999</v>
      </c>
      <c r="G154" s="162" t="s">
        <v>1495</v>
      </c>
      <c r="H154" s="161">
        <v>12840000</v>
      </c>
      <c r="I154" s="161">
        <v>12840000</v>
      </c>
      <c r="J154" s="161">
        <v>900000</v>
      </c>
      <c r="K154" s="161">
        <v>900000</v>
      </c>
      <c r="L154" s="161">
        <v>900000</v>
      </c>
    </row>
    <row r="155" spans="1:12" x14ac:dyDescent="0.2">
      <c r="A155" s="164" t="s">
        <v>1430</v>
      </c>
      <c r="B155" s="163" t="s">
        <v>552</v>
      </c>
      <c r="C155" s="163" t="s">
        <v>552</v>
      </c>
      <c r="D155" s="236" t="s">
        <v>552</v>
      </c>
      <c r="E155" s="163" t="s">
        <v>552</v>
      </c>
      <c r="F155" s="163" t="s">
        <v>552</v>
      </c>
      <c r="G155" s="162" t="s">
        <v>1494</v>
      </c>
      <c r="H155" s="161">
        <v>197725550</v>
      </c>
      <c r="I155" s="161">
        <v>237725550</v>
      </c>
      <c r="J155" s="161">
        <v>165094000</v>
      </c>
      <c r="K155" s="161">
        <v>94686844</v>
      </c>
      <c r="L155" s="161">
        <v>92851223</v>
      </c>
    </row>
    <row r="156" spans="1:12" x14ac:dyDescent="0.2">
      <c r="A156" s="164" t="s">
        <v>1488</v>
      </c>
      <c r="B156" s="163" t="s">
        <v>1293</v>
      </c>
      <c r="C156" s="163">
        <v>1102</v>
      </c>
      <c r="D156" s="236" t="s">
        <v>1487</v>
      </c>
      <c r="E156" s="163">
        <v>20102002</v>
      </c>
      <c r="F156" s="163">
        <v>9999</v>
      </c>
      <c r="G156" s="162" t="s">
        <v>1493</v>
      </c>
      <c r="H156" s="161">
        <v>144725550</v>
      </c>
      <c r="I156" s="161">
        <v>144725550</v>
      </c>
      <c r="J156" s="161">
        <v>140000000</v>
      </c>
      <c r="K156" s="161">
        <v>82324230</v>
      </c>
      <c r="L156" s="161">
        <v>80488609</v>
      </c>
    </row>
    <row r="157" spans="1:12" x14ac:dyDescent="0.2">
      <c r="A157" s="164" t="s">
        <v>1488</v>
      </c>
      <c r="B157" s="163" t="s">
        <v>1293</v>
      </c>
      <c r="C157" s="163">
        <v>1102</v>
      </c>
      <c r="D157" s="236" t="s">
        <v>1492</v>
      </c>
      <c r="E157" s="163">
        <v>20102002</v>
      </c>
      <c r="F157" s="163">
        <v>9999</v>
      </c>
      <c r="G157" s="162" t="s">
        <v>1491</v>
      </c>
      <c r="H157" s="161">
        <v>0</v>
      </c>
      <c r="I157" s="161">
        <v>40000000</v>
      </c>
      <c r="J157" s="161">
        <v>5100000</v>
      </c>
      <c r="K157" s="161">
        <v>0</v>
      </c>
      <c r="L157" s="161">
        <v>0</v>
      </c>
    </row>
    <row r="158" spans="1:12" x14ac:dyDescent="0.2">
      <c r="A158" s="164" t="s">
        <v>1488</v>
      </c>
      <c r="B158" s="163" t="s">
        <v>241</v>
      </c>
      <c r="C158" s="163">
        <v>1201</v>
      </c>
      <c r="D158" s="236" t="s">
        <v>1490</v>
      </c>
      <c r="E158" s="163">
        <v>20102002</v>
      </c>
      <c r="F158" s="163">
        <v>9999</v>
      </c>
      <c r="G158" s="162" t="s">
        <v>1489</v>
      </c>
      <c r="H158" s="161">
        <v>18000000</v>
      </c>
      <c r="I158" s="161">
        <v>18000000</v>
      </c>
      <c r="J158" s="161">
        <v>40000</v>
      </c>
      <c r="K158" s="161">
        <v>40000</v>
      </c>
      <c r="L158" s="161">
        <v>40000</v>
      </c>
    </row>
    <row r="159" spans="1:12" x14ac:dyDescent="0.2">
      <c r="A159" s="164" t="s">
        <v>1488</v>
      </c>
      <c r="B159" s="163" t="s">
        <v>241</v>
      </c>
      <c r="C159" s="163">
        <v>1201</v>
      </c>
      <c r="D159" s="236" t="s">
        <v>1487</v>
      </c>
      <c r="E159" s="163">
        <v>20102002</v>
      </c>
      <c r="F159" s="163">
        <v>9999</v>
      </c>
      <c r="G159" s="162" t="s">
        <v>1486</v>
      </c>
      <c r="H159" s="161">
        <v>35000000</v>
      </c>
      <c r="I159" s="161">
        <v>35000000</v>
      </c>
      <c r="J159" s="161">
        <v>19954000</v>
      </c>
      <c r="K159" s="161">
        <v>12322614</v>
      </c>
      <c r="L159" s="161">
        <v>12322614</v>
      </c>
    </row>
    <row r="160" spans="1:12" x14ac:dyDescent="0.2">
      <c r="A160" s="167" t="s">
        <v>1430</v>
      </c>
      <c r="B160" s="166" t="s">
        <v>552</v>
      </c>
      <c r="C160" s="163" t="s">
        <v>552</v>
      </c>
      <c r="D160" s="237" t="s">
        <v>552</v>
      </c>
      <c r="E160" s="163" t="s">
        <v>552</v>
      </c>
      <c r="F160" s="163" t="s">
        <v>552</v>
      </c>
      <c r="G160" s="165" t="s">
        <v>1485</v>
      </c>
      <c r="H160" s="161">
        <v>154771204</v>
      </c>
      <c r="I160" s="161">
        <v>154771204</v>
      </c>
      <c r="J160" s="161">
        <v>54655656</v>
      </c>
      <c r="K160" s="161">
        <v>45455702</v>
      </c>
      <c r="L160" s="161">
        <v>45377612</v>
      </c>
    </row>
    <row r="161" spans="1:12" x14ac:dyDescent="0.2">
      <c r="A161" s="164" t="s">
        <v>1484</v>
      </c>
      <c r="B161" s="163" t="s">
        <v>552</v>
      </c>
      <c r="C161" s="163" t="s">
        <v>552</v>
      </c>
      <c r="D161" s="236" t="s">
        <v>552</v>
      </c>
      <c r="E161" s="163" t="s">
        <v>552</v>
      </c>
      <c r="F161" s="163" t="s">
        <v>552</v>
      </c>
      <c r="G161" s="162" t="s">
        <v>1483</v>
      </c>
      <c r="H161" s="161">
        <v>154771204</v>
      </c>
      <c r="I161" s="161">
        <v>154771204</v>
      </c>
      <c r="J161" s="161">
        <v>54655656</v>
      </c>
      <c r="K161" s="161">
        <v>45455702</v>
      </c>
      <c r="L161" s="161">
        <v>45377612</v>
      </c>
    </row>
    <row r="162" spans="1:12" x14ac:dyDescent="0.2">
      <c r="A162" s="164" t="s">
        <v>1482</v>
      </c>
      <c r="B162" s="163" t="s">
        <v>1293</v>
      </c>
      <c r="C162" s="163">
        <v>1105</v>
      </c>
      <c r="D162" s="236" t="s">
        <v>1481</v>
      </c>
      <c r="E162" s="163">
        <v>20102002</v>
      </c>
      <c r="F162" s="163">
        <v>9999</v>
      </c>
      <c r="G162" s="162" t="s">
        <v>1480</v>
      </c>
      <c r="H162" s="161">
        <v>154771204</v>
      </c>
      <c r="I162" s="161">
        <v>154771204</v>
      </c>
      <c r="J162" s="161">
        <v>54655656</v>
      </c>
      <c r="K162" s="161">
        <v>45455702</v>
      </c>
      <c r="L162" s="161">
        <v>45377612</v>
      </c>
    </row>
    <row r="163" spans="1:12" x14ac:dyDescent="0.2">
      <c r="A163" s="164" t="s">
        <v>1430</v>
      </c>
      <c r="B163" s="163" t="s">
        <v>552</v>
      </c>
      <c r="C163" s="163" t="s">
        <v>552</v>
      </c>
      <c r="D163" s="236" t="s">
        <v>552</v>
      </c>
      <c r="E163" s="163" t="s">
        <v>552</v>
      </c>
      <c r="F163" s="163" t="s">
        <v>552</v>
      </c>
      <c r="G163" s="162" t="s">
        <v>1479</v>
      </c>
      <c r="H163" s="161">
        <v>2300293420</v>
      </c>
      <c r="I163" s="161">
        <v>2184205020</v>
      </c>
      <c r="J163" s="161">
        <v>1078391761</v>
      </c>
      <c r="K163" s="161">
        <v>536005719</v>
      </c>
      <c r="L163" s="161">
        <v>529403756</v>
      </c>
    </row>
    <row r="164" spans="1:12" x14ac:dyDescent="0.2">
      <c r="A164" s="164" t="s">
        <v>1468</v>
      </c>
      <c r="B164" s="163" t="s">
        <v>1293</v>
      </c>
      <c r="C164" s="163">
        <v>1102</v>
      </c>
      <c r="D164" s="236" t="s">
        <v>1403</v>
      </c>
      <c r="E164" s="163">
        <v>20102002</v>
      </c>
      <c r="F164" s="163">
        <v>9999</v>
      </c>
      <c r="G164" s="162" t="s">
        <v>1478</v>
      </c>
      <c r="H164" s="161">
        <v>170957057</v>
      </c>
      <c r="I164" s="161">
        <v>170957057</v>
      </c>
      <c r="J164" s="161">
        <v>170957057</v>
      </c>
      <c r="K164" s="161">
        <v>73654932</v>
      </c>
      <c r="L164" s="161">
        <v>72088258</v>
      </c>
    </row>
    <row r="165" spans="1:12" x14ac:dyDescent="0.2">
      <c r="A165" s="164" t="s">
        <v>1468</v>
      </c>
      <c r="B165" s="163" t="s">
        <v>1293</v>
      </c>
      <c r="C165" s="163">
        <v>1102</v>
      </c>
      <c r="D165" s="236" t="s">
        <v>1398</v>
      </c>
      <c r="E165" s="163">
        <v>20102002</v>
      </c>
      <c r="F165" s="163">
        <v>9999</v>
      </c>
      <c r="G165" s="162" t="s">
        <v>1477</v>
      </c>
      <c r="H165" s="161">
        <v>87869084</v>
      </c>
      <c r="I165" s="161">
        <v>92869084</v>
      </c>
      <c r="J165" s="161">
        <v>87869084</v>
      </c>
      <c r="K165" s="161">
        <v>34627905</v>
      </c>
      <c r="L165" s="161">
        <v>34627905</v>
      </c>
    </row>
    <row r="166" spans="1:12" x14ac:dyDescent="0.2">
      <c r="A166" s="164" t="s">
        <v>1468</v>
      </c>
      <c r="B166" s="163" t="s">
        <v>1293</v>
      </c>
      <c r="C166" s="163">
        <v>1102</v>
      </c>
      <c r="D166" s="236" t="s">
        <v>1476</v>
      </c>
      <c r="E166" s="163">
        <v>20102002</v>
      </c>
      <c r="F166" s="163">
        <v>9999</v>
      </c>
      <c r="G166" s="162" t="s">
        <v>1475</v>
      </c>
      <c r="H166" s="161">
        <v>9980305</v>
      </c>
      <c r="I166" s="161">
        <v>9980305</v>
      </c>
      <c r="J166" s="161">
        <v>0</v>
      </c>
      <c r="K166" s="161">
        <v>0</v>
      </c>
      <c r="L166" s="161">
        <v>0</v>
      </c>
    </row>
    <row r="167" spans="1:12" x14ac:dyDescent="0.2">
      <c r="A167" s="164" t="s">
        <v>1468</v>
      </c>
      <c r="B167" s="163" t="s">
        <v>1293</v>
      </c>
      <c r="C167" s="163">
        <v>1102</v>
      </c>
      <c r="D167" s="236" t="s">
        <v>1474</v>
      </c>
      <c r="E167" s="163">
        <v>20102002</v>
      </c>
      <c r="F167" s="163">
        <v>9999</v>
      </c>
      <c r="G167" s="162" t="s">
        <v>1473</v>
      </c>
      <c r="H167" s="161">
        <v>121988400</v>
      </c>
      <c r="I167" s="161">
        <v>24000000</v>
      </c>
      <c r="J167" s="161">
        <v>9578737</v>
      </c>
      <c r="K167" s="161">
        <v>9578737</v>
      </c>
      <c r="L167" s="161">
        <v>9578737</v>
      </c>
    </row>
    <row r="168" spans="1:12" x14ac:dyDescent="0.2">
      <c r="A168" s="164" t="s">
        <v>1468</v>
      </c>
      <c r="B168" s="163" t="s">
        <v>1293</v>
      </c>
      <c r="C168" s="163">
        <v>1102</v>
      </c>
      <c r="D168" s="236" t="s">
        <v>1472</v>
      </c>
      <c r="E168" s="163">
        <v>20102002</v>
      </c>
      <c r="F168" s="163">
        <v>9999</v>
      </c>
      <c r="G168" s="162" t="s">
        <v>1471</v>
      </c>
      <c r="H168" s="161">
        <v>5230000</v>
      </c>
      <c r="I168" s="161">
        <v>5230000</v>
      </c>
      <c r="J168" s="161">
        <v>0</v>
      </c>
      <c r="K168" s="161">
        <v>0</v>
      </c>
      <c r="L168" s="161">
        <v>0</v>
      </c>
    </row>
    <row r="169" spans="1:12" x14ac:dyDescent="0.2">
      <c r="A169" s="164" t="s">
        <v>1468</v>
      </c>
      <c r="B169" s="163" t="s">
        <v>1293</v>
      </c>
      <c r="C169" s="163">
        <v>1123</v>
      </c>
      <c r="D169" s="236" t="s">
        <v>1407</v>
      </c>
      <c r="E169" s="163">
        <v>20102002</v>
      </c>
      <c r="F169" s="163">
        <v>9999</v>
      </c>
      <c r="G169" s="162" t="s">
        <v>1413</v>
      </c>
      <c r="H169" s="161">
        <v>573618574</v>
      </c>
      <c r="I169" s="161">
        <v>573618574</v>
      </c>
      <c r="J169" s="161">
        <v>573618574</v>
      </c>
      <c r="K169" s="161">
        <v>205263645</v>
      </c>
      <c r="L169" s="161">
        <v>200228356</v>
      </c>
    </row>
    <row r="170" spans="1:12" x14ac:dyDescent="0.2">
      <c r="A170" s="164" t="s">
        <v>1468</v>
      </c>
      <c r="B170" s="163" t="s">
        <v>179</v>
      </c>
      <c r="C170" s="163">
        <v>1116</v>
      </c>
      <c r="D170" s="236" t="s">
        <v>1411</v>
      </c>
      <c r="E170" s="163">
        <v>20102002</v>
      </c>
      <c r="F170" s="163">
        <v>9999</v>
      </c>
      <c r="G170" s="162" t="s">
        <v>927</v>
      </c>
      <c r="H170" s="161">
        <v>211500000</v>
      </c>
      <c r="I170" s="161">
        <v>211500000</v>
      </c>
      <c r="J170" s="161">
        <v>200000000</v>
      </c>
      <c r="K170" s="161">
        <v>200000000</v>
      </c>
      <c r="L170" s="161">
        <v>200000000</v>
      </c>
    </row>
    <row r="171" spans="1:12" x14ac:dyDescent="0.2">
      <c r="A171" s="164" t="s">
        <v>1468</v>
      </c>
      <c r="B171" s="163" t="s">
        <v>179</v>
      </c>
      <c r="C171" s="163">
        <v>1116</v>
      </c>
      <c r="D171" s="236" t="s">
        <v>1409</v>
      </c>
      <c r="E171" s="163">
        <v>20102002</v>
      </c>
      <c r="F171" s="163">
        <v>9999</v>
      </c>
      <c r="G171" s="162" t="s">
        <v>1412</v>
      </c>
      <c r="H171" s="161">
        <v>64550000</v>
      </c>
      <c r="I171" s="161">
        <v>64550000</v>
      </c>
      <c r="J171" s="161">
        <v>20000000</v>
      </c>
      <c r="K171" s="161">
        <v>0</v>
      </c>
      <c r="L171" s="161">
        <v>0</v>
      </c>
    </row>
    <row r="172" spans="1:12" x14ac:dyDescent="0.2">
      <c r="A172" s="164" t="s">
        <v>1468</v>
      </c>
      <c r="B172" s="163" t="s">
        <v>179</v>
      </c>
      <c r="C172" s="163">
        <v>1116</v>
      </c>
      <c r="D172" s="236" t="s">
        <v>1409</v>
      </c>
      <c r="E172" s="163">
        <v>20102002</v>
      </c>
      <c r="F172" s="163">
        <v>9999</v>
      </c>
      <c r="G172" s="162" t="s">
        <v>1412</v>
      </c>
      <c r="H172" s="161">
        <v>31500000</v>
      </c>
      <c r="I172" s="161">
        <v>31500000</v>
      </c>
      <c r="J172" s="161">
        <v>16368309</v>
      </c>
      <c r="K172" s="161">
        <v>12880500</v>
      </c>
      <c r="L172" s="161">
        <v>12880500</v>
      </c>
    </row>
    <row r="173" spans="1:12" x14ac:dyDescent="0.2">
      <c r="A173" s="164" t="s">
        <v>1468</v>
      </c>
      <c r="B173" s="163" t="s">
        <v>179</v>
      </c>
      <c r="C173" s="163">
        <v>1116</v>
      </c>
      <c r="D173" s="236" t="s">
        <v>1470</v>
      </c>
      <c r="E173" s="163">
        <v>20101002</v>
      </c>
      <c r="F173" s="163">
        <v>9999</v>
      </c>
      <c r="G173" s="162" t="s">
        <v>1469</v>
      </c>
      <c r="H173" s="161">
        <v>23100000</v>
      </c>
      <c r="I173" s="161">
        <v>0</v>
      </c>
      <c r="J173" s="161">
        <v>0</v>
      </c>
      <c r="K173" s="161">
        <v>0</v>
      </c>
      <c r="L173" s="161">
        <v>0</v>
      </c>
    </row>
    <row r="174" spans="1:12" x14ac:dyDescent="0.2">
      <c r="A174" s="164" t="s">
        <v>1468</v>
      </c>
      <c r="B174" s="163" t="s">
        <v>179</v>
      </c>
      <c r="C174" s="163">
        <v>1116</v>
      </c>
      <c r="D174" s="236" t="s">
        <v>1467</v>
      </c>
      <c r="E174" s="163">
        <v>20102002</v>
      </c>
      <c r="F174" s="163">
        <v>9999</v>
      </c>
      <c r="G174" s="162" t="s">
        <v>1466</v>
      </c>
      <c r="H174" s="161">
        <v>1000000000</v>
      </c>
      <c r="I174" s="161">
        <v>1000000000</v>
      </c>
      <c r="J174" s="161">
        <v>0</v>
      </c>
      <c r="K174" s="161">
        <v>0</v>
      </c>
      <c r="L174" s="161">
        <v>0</v>
      </c>
    </row>
    <row r="175" spans="1:12" x14ac:dyDescent="0.2">
      <c r="A175" s="164" t="s">
        <v>1430</v>
      </c>
      <c r="B175" s="163" t="s">
        <v>552</v>
      </c>
      <c r="C175" s="163" t="s">
        <v>552</v>
      </c>
      <c r="D175" s="236" t="s">
        <v>552</v>
      </c>
      <c r="E175" s="163" t="s">
        <v>552</v>
      </c>
      <c r="F175" s="163" t="s">
        <v>552</v>
      </c>
      <c r="G175" s="162" t="s">
        <v>1465</v>
      </c>
      <c r="H175" s="161">
        <v>65112950</v>
      </c>
      <c r="I175" s="161">
        <v>70112950</v>
      </c>
      <c r="J175" s="161">
        <v>26746520</v>
      </c>
      <c r="K175" s="161">
        <v>14503610</v>
      </c>
      <c r="L175" s="161">
        <v>14503610</v>
      </c>
    </row>
    <row r="176" spans="1:12" x14ac:dyDescent="0.2">
      <c r="A176" s="164" t="s">
        <v>1463</v>
      </c>
      <c r="B176" s="163" t="s">
        <v>179</v>
      </c>
      <c r="C176" s="163">
        <v>1116</v>
      </c>
      <c r="D176" s="236" t="s">
        <v>1462</v>
      </c>
      <c r="E176" s="163">
        <v>20102002</v>
      </c>
      <c r="F176" s="163">
        <v>9999</v>
      </c>
      <c r="G176" s="162" t="s">
        <v>1464</v>
      </c>
      <c r="H176" s="161">
        <v>15750000</v>
      </c>
      <c r="I176" s="161">
        <v>15750000</v>
      </c>
      <c r="J176" s="161">
        <v>0</v>
      </c>
      <c r="K176" s="161">
        <v>0</v>
      </c>
      <c r="L176" s="161">
        <v>0</v>
      </c>
    </row>
    <row r="177" spans="1:12" x14ac:dyDescent="0.2">
      <c r="A177" s="164" t="s">
        <v>1463</v>
      </c>
      <c r="B177" s="163" t="s">
        <v>192</v>
      </c>
      <c r="C177" s="163">
        <v>1201</v>
      </c>
      <c r="D177" s="236" t="s">
        <v>1462</v>
      </c>
      <c r="E177" s="163">
        <v>20102002</v>
      </c>
      <c r="F177" s="163">
        <v>9999</v>
      </c>
      <c r="G177" s="162" t="s">
        <v>1461</v>
      </c>
      <c r="H177" s="161">
        <v>22117950</v>
      </c>
      <c r="I177" s="161">
        <v>22117950</v>
      </c>
      <c r="J177" s="161">
        <v>20411440</v>
      </c>
      <c r="K177" s="161">
        <v>14503610</v>
      </c>
      <c r="L177" s="161">
        <v>14503610</v>
      </c>
    </row>
    <row r="178" spans="1:12" x14ac:dyDescent="0.2">
      <c r="A178" s="164" t="s">
        <v>1463</v>
      </c>
      <c r="B178" s="163" t="s">
        <v>191</v>
      </c>
      <c r="C178" s="163">
        <v>1201</v>
      </c>
      <c r="D178" s="236" t="s">
        <v>1462</v>
      </c>
      <c r="E178" s="163">
        <v>20102002</v>
      </c>
      <c r="F178" s="163">
        <v>9999</v>
      </c>
      <c r="G178" s="162" t="s">
        <v>1461</v>
      </c>
      <c r="H178" s="161">
        <v>0</v>
      </c>
      <c r="I178" s="161">
        <v>5000000</v>
      </c>
      <c r="J178" s="161">
        <v>3835080</v>
      </c>
      <c r="K178" s="161">
        <v>0</v>
      </c>
      <c r="L178" s="161">
        <v>0</v>
      </c>
    </row>
    <row r="179" spans="1:12" x14ac:dyDescent="0.2">
      <c r="A179" s="164" t="s">
        <v>1463</v>
      </c>
      <c r="B179" s="163" t="s">
        <v>204</v>
      </c>
      <c r="C179" s="163">
        <v>1201</v>
      </c>
      <c r="D179" s="236" t="s">
        <v>1462</v>
      </c>
      <c r="E179" s="163">
        <v>20102002</v>
      </c>
      <c r="F179" s="163">
        <v>9999</v>
      </c>
      <c r="G179" s="162" t="s">
        <v>1461</v>
      </c>
      <c r="H179" s="161">
        <v>27245000</v>
      </c>
      <c r="I179" s="161">
        <v>27245000</v>
      </c>
      <c r="J179" s="161">
        <v>2500000</v>
      </c>
      <c r="K179" s="161">
        <v>0</v>
      </c>
      <c r="L179" s="161">
        <v>0</v>
      </c>
    </row>
    <row r="180" spans="1:12" x14ac:dyDescent="0.2">
      <c r="A180" s="164" t="s">
        <v>1430</v>
      </c>
      <c r="B180" s="163" t="s">
        <v>552</v>
      </c>
      <c r="C180" s="163" t="s">
        <v>552</v>
      </c>
      <c r="D180" s="236" t="s">
        <v>552</v>
      </c>
      <c r="E180" s="163" t="s">
        <v>552</v>
      </c>
      <c r="F180" s="163" t="s">
        <v>552</v>
      </c>
      <c r="G180" s="162" t="s">
        <v>1460</v>
      </c>
      <c r="H180" s="161">
        <v>2079807474</v>
      </c>
      <c r="I180" s="161">
        <v>2079807474</v>
      </c>
      <c r="J180" s="161">
        <v>1729946945</v>
      </c>
      <c r="K180" s="161">
        <v>1642910016</v>
      </c>
      <c r="L180" s="161">
        <v>1641918573</v>
      </c>
    </row>
    <row r="181" spans="1:12" x14ac:dyDescent="0.2">
      <c r="A181" s="164" t="s">
        <v>1459</v>
      </c>
      <c r="B181" s="163" t="s">
        <v>552</v>
      </c>
      <c r="C181" s="163" t="s">
        <v>552</v>
      </c>
      <c r="D181" s="236" t="s">
        <v>552</v>
      </c>
      <c r="E181" s="163" t="s">
        <v>552</v>
      </c>
      <c r="F181" s="163" t="s">
        <v>552</v>
      </c>
      <c r="G181" s="162" t="s">
        <v>1458</v>
      </c>
      <c r="H181" s="161">
        <v>2079807474</v>
      </c>
      <c r="I181" s="161">
        <v>2079807474</v>
      </c>
      <c r="J181" s="161">
        <v>1729946945</v>
      </c>
      <c r="K181" s="161">
        <v>1642910016</v>
      </c>
      <c r="L181" s="161">
        <v>1641918573</v>
      </c>
    </row>
    <row r="182" spans="1:12" x14ac:dyDescent="0.2">
      <c r="A182" s="164" t="s">
        <v>1457</v>
      </c>
      <c r="B182" s="163" t="s">
        <v>1293</v>
      </c>
      <c r="C182" s="163">
        <v>1102</v>
      </c>
      <c r="D182" s="236" t="s">
        <v>1411</v>
      </c>
      <c r="E182" s="163">
        <v>20102002</v>
      </c>
      <c r="F182" s="163">
        <v>9999</v>
      </c>
      <c r="G182" s="162" t="s">
        <v>927</v>
      </c>
      <c r="H182" s="161">
        <v>2033286474</v>
      </c>
      <c r="I182" s="161">
        <v>2033286474</v>
      </c>
      <c r="J182" s="161">
        <v>1712284272</v>
      </c>
      <c r="K182" s="161">
        <v>1625247343</v>
      </c>
      <c r="L182" s="161">
        <v>1624255900</v>
      </c>
    </row>
    <row r="183" spans="1:12" x14ac:dyDescent="0.2">
      <c r="A183" s="164" t="s">
        <v>1457</v>
      </c>
      <c r="B183" s="163" t="s">
        <v>1293</v>
      </c>
      <c r="C183" s="163">
        <v>1102</v>
      </c>
      <c r="D183" s="236" t="s">
        <v>1456</v>
      </c>
      <c r="E183" s="163">
        <v>20102002</v>
      </c>
      <c r="F183" s="163">
        <v>9999</v>
      </c>
      <c r="G183" s="162" t="s">
        <v>1455</v>
      </c>
      <c r="H183" s="161">
        <v>46521000</v>
      </c>
      <c r="I183" s="161">
        <v>46521000</v>
      </c>
      <c r="J183" s="161">
        <v>17662673</v>
      </c>
      <c r="K183" s="161">
        <v>17662673</v>
      </c>
      <c r="L183" s="161">
        <v>17662673</v>
      </c>
    </row>
    <row r="184" spans="1:12" x14ac:dyDescent="0.2">
      <c r="A184" s="164" t="s">
        <v>1430</v>
      </c>
      <c r="B184" s="163" t="s">
        <v>552</v>
      </c>
      <c r="C184" s="163" t="s">
        <v>552</v>
      </c>
      <c r="D184" s="236" t="s">
        <v>552</v>
      </c>
      <c r="E184" s="163" t="s">
        <v>552</v>
      </c>
      <c r="F184" s="163" t="s">
        <v>552</v>
      </c>
      <c r="G184" s="162" t="s">
        <v>1454</v>
      </c>
      <c r="H184" s="161">
        <v>974722855</v>
      </c>
      <c r="I184" s="161">
        <v>974722855</v>
      </c>
      <c r="J184" s="161">
        <v>495585177</v>
      </c>
      <c r="K184" s="161">
        <v>495585177</v>
      </c>
      <c r="L184" s="161">
        <v>495585177</v>
      </c>
    </row>
    <row r="185" spans="1:12" x14ac:dyDescent="0.2">
      <c r="A185" s="164" t="s">
        <v>1452</v>
      </c>
      <c r="B185" s="163" t="s">
        <v>1293</v>
      </c>
      <c r="C185" s="163">
        <v>1105</v>
      </c>
      <c r="D185" s="236" t="s">
        <v>1451</v>
      </c>
      <c r="E185" s="163">
        <v>20102003</v>
      </c>
      <c r="F185" s="163">
        <v>9999</v>
      </c>
      <c r="G185" s="162" t="s">
        <v>1453</v>
      </c>
      <c r="H185" s="161">
        <v>964722855</v>
      </c>
      <c r="I185" s="161">
        <v>964722855</v>
      </c>
      <c r="J185" s="161">
        <v>495585177</v>
      </c>
      <c r="K185" s="161">
        <v>495585177</v>
      </c>
      <c r="L185" s="161">
        <v>495585177</v>
      </c>
    </row>
    <row r="186" spans="1:12" x14ac:dyDescent="0.2">
      <c r="A186" s="164" t="s">
        <v>1452</v>
      </c>
      <c r="B186" s="163" t="s">
        <v>224</v>
      </c>
      <c r="C186" s="163">
        <v>1201</v>
      </c>
      <c r="D186" s="236" t="s">
        <v>1451</v>
      </c>
      <c r="E186" s="163">
        <v>20102003</v>
      </c>
      <c r="F186" s="163">
        <v>9999</v>
      </c>
      <c r="G186" s="162" t="s">
        <v>1450</v>
      </c>
      <c r="H186" s="161">
        <v>10000000</v>
      </c>
      <c r="I186" s="161">
        <v>10000000</v>
      </c>
      <c r="J186" s="161">
        <v>0</v>
      </c>
      <c r="K186" s="161">
        <v>0</v>
      </c>
      <c r="L186" s="161">
        <v>0</v>
      </c>
    </row>
    <row r="187" spans="1:12" x14ac:dyDescent="0.2">
      <c r="A187" s="164" t="s">
        <v>1430</v>
      </c>
      <c r="B187" s="163" t="s">
        <v>552</v>
      </c>
      <c r="C187" s="163" t="s">
        <v>552</v>
      </c>
      <c r="D187" s="236" t="s">
        <v>552</v>
      </c>
      <c r="E187" s="163" t="s">
        <v>552</v>
      </c>
      <c r="F187" s="163" t="s">
        <v>552</v>
      </c>
      <c r="G187" s="162" t="s">
        <v>1168</v>
      </c>
      <c r="H187" s="161">
        <v>694016893</v>
      </c>
      <c r="I187" s="161">
        <v>701016893</v>
      </c>
      <c r="J187" s="161">
        <v>564705246</v>
      </c>
      <c r="K187" s="161">
        <v>329606670</v>
      </c>
      <c r="L187" s="161">
        <v>326882486</v>
      </c>
    </row>
    <row r="188" spans="1:12" x14ac:dyDescent="0.2">
      <c r="A188" s="164" t="s">
        <v>1449</v>
      </c>
      <c r="B188" s="163" t="s">
        <v>1293</v>
      </c>
      <c r="C188" s="163">
        <v>1102</v>
      </c>
      <c r="D188" s="236" t="s">
        <v>1448</v>
      </c>
      <c r="E188" s="163">
        <v>20102002</v>
      </c>
      <c r="F188" s="163">
        <v>9999</v>
      </c>
      <c r="G188" s="162" t="s">
        <v>868</v>
      </c>
      <c r="H188" s="161">
        <v>200330545</v>
      </c>
      <c r="I188" s="161">
        <v>207330545</v>
      </c>
      <c r="J188" s="161">
        <v>188982740</v>
      </c>
      <c r="K188" s="161">
        <v>93642915</v>
      </c>
      <c r="L188" s="161">
        <v>92566417</v>
      </c>
    </row>
    <row r="189" spans="1:12" x14ac:dyDescent="0.2">
      <c r="A189" s="164" t="s">
        <v>1449</v>
      </c>
      <c r="B189" s="163" t="s">
        <v>1293</v>
      </c>
      <c r="C189" s="163">
        <v>1123</v>
      </c>
      <c r="D189" s="236" t="s">
        <v>1448</v>
      </c>
      <c r="E189" s="163">
        <v>20102002</v>
      </c>
      <c r="F189" s="163">
        <v>9999</v>
      </c>
      <c r="G189" s="162" t="s">
        <v>868</v>
      </c>
      <c r="H189" s="161">
        <v>110200000</v>
      </c>
      <c r="I189" s="161">
        <v>110200000</v>
      </c>
      <c r="J189" s="161">
        <v>110200000</v>
      </c>
      <c r="K189" s="161">
        <v>43534856</v>
      </c>
      <c r="L189" s="161">
        <v>41887170</v>
      </c>
    </row>
    <row r="190" spans="1:12" x14ac:dyDescent="0.2">
      <c r="A190" s="164" t="s">
        <v>1449</v>
      </c>
      <c r="B190" s="163" t="s">
        <v>191</v>
      </c>
      <c r="C190" s="163">
        <v>1201</v>
      </c>
      <c r="D190" s="236" t="s">
        <v>1448</v>
      </c>
      <c r="E190" s="163">
        <v>20102002</v>
      </c>
      <c r="F190" s="163">
        <v>9999</v>
      </c>
      <c r="G190" s="162" t="s">
        <v>1447</v>
      </c>
      <c r="H190" s="161">
        <v>383486348</v>
      </c>
      <c r="I190" s="161">
        <v>383486348</v>
      </c>
      <c r="J190" s="161">
        <v>265522506</v>
      </c>
      <c r="K190" s="161">
        <v>192428899</v>
      </c>
      <c r="L190" s="161">
        <v>192428899</v>
      </c>
    </row>
    <row r="191" spans="1:12" x14ac:dyDescent="0.2">
      <c r="A191" s="164" t="s">
        <v>1430</v>
      </c>
      <c r="B191" s="163" t="s">
        <v>552</v>
      </c>
      <c r="C191" s="163" t="s">
        <v>552</v>
      </c>
      <c r="D191" s="236" t="s">
        <v>552</v>
      </c>
      <c r="E191" s="163" t="s">
        <v>552</v>
      </c>
      <c r="F191" s="163" t="s">
        <v>552</v>
      </c>
      <c r="G191" s="162" t="s">
        <v>1446</v>
      </c>
      <c r="H191" s="161">
        <v>951410772</v>
      </c>
      <c r="I191" s="161">
        <v>946410772</v>
      </c>
      <c r="J191" s="161">
        <v>430250443</v>
      </c>
      <c r="K191" s="161">
        <v>390459951</v>
      </c>
      <c r="L191" s="161">
        <v>386938313</v>
      </c>
    </row>
    <row r="192" spans="1:12" x14ac:dyDescent="0.2">
      <c r="A192" s="164" t="s">
        <v>1436</v>
      </c>
      <c r="B192" s="163" t="s">
        <v>552</v>
      </c>
      <c r="C192" s="163" t="s">
        <v>552</v>
      </c>
      <c r="D192" s="236" t="s">
        <v>552</v>
      </c>
      <c r="E192" s="163" t="s">
        <v>552</v>
      </c>
      <c r="F192" s="163" t="s">
        <v>552</v>
      </c>
      <c r="G192" s="162" t="s">
        <v>1445</v>
      </c>
      <c r="H192" s="161">
        <v>75079953</v>
      </c>
      <c r="I192" s="161">
        <v>75079953</v>
      </c>
      <c r="J192" s="161">
        <v>30583840</v>
      </c>
      <c r="K192" s="161">
        <v>30583840</v>
      </c>
      <c r="L192" s="161">
        <v>30583840</v>
      </c>
    </row>
    <row r="193" spans="1:12" x14ac:dyDescent="0.2">
      <c r="A193" s="164" t="s">
        <v>1444</v>
      </c>
      <c r="B193" s="163" t="s">
        <v>191</v>
      </c>
      <c r="C193" s="163">
        <v>1201</v>
      </c>
      <c r="D193" s="236" t="s">
        <v>1432</v>
      </c>
      <c r="E193" s="163">
        <v>20102002</v>
      </c>
      <c r="F193" s="163">
        <v>9999</v>
      </c>
      <c r="G193" s="162" t="s">
        <v>1443</v>
      </c>
      <c r="H193" s="161">
        <v>75079953</v>
      </c>
      <c r="I193" s="161">
        <v>75079953</v>
      </c>
      <c r="J193" s="161">
        <v>30583840</v>
      </c>
      <c r="K193" s="161">
        <v>30583840</v>
      </c>
      <c r="L193" s="161">
        <v>30583840</v>
      </c>
    </row>
    <row r="194" spans="1:12" x14ac:dyDescent="0.2">
      <c r="A194" s="164" t="s">
        <v>1436</v>
      </c>
      <c r="B194" s="163" t="s">
        <v>552</v>
      </c>
      <c r="C194" s="163" t="s">
        <v>552</v>
      </c>
      <c r="D194" s="236" t="s">
        <v>552</v>
      </c>
      <c r="E194" s="163" t="s">
        <v>552</v>
      </c>
      <c r="F194" s="163" t="s">
        <v>552</v>
      </c>
      <c r="G194" s="162" t="s">
        <v>1442</v>
      </c>
      <c r="H194" s="161">
        <v>105274024</v>
      </c>
      <c r="I194" s="161">
        <v>105274024</v>
      </c>
      <c r="J194" s="161">
        <v>90406520</v>
      </c>
      <c r="K194" s="161">
        <v>50692254</v>
      </c>
      <c r="L194" s="161">
        <v>50692254</v>
      </c>
    </row>
    <row r="195" spans="1:12" x14ac:dyDescent="0.2">
      <c r="A195" s="164" t="s">
        <v>1441</v>
      </c>
      <c r="B195" s="163" t="s">
        <v>191</v>
      </c>
      <c r="C195" s="163">
        <v>1201</v>
      </c>
      <c r="D195" s="236" t="s">
        <v>1432</v>
      </c>
      <c r="E195" s="163">
        <v>20102002</v>
      </c>
      <c r="F195" s="163">
        <v>9999</v>
      </c>
      <c r="G195" s="162" t="s">
        <v>1440</v>
      </c>
      <c r="H195" s="161">
        <v>105274024</v>
      </c>
      <c r="I195" s="161">
        <v>105274024</v>
      </c>
      <c r="J195" s="161">
        <v>90406520</v>
      </c>
      <c r="K195" s="161">
        <v>50692254</v>
      </c>
      <c r="L195" s="161">
        <v>50692254</v>
      </c>
    </row>
    <row r="196" spans="1:12" x14ac:dyDescent="0.2">
      <c r="A196" s="164" t="s">
        <v>1436</v>
      </c>
      <c r="B196" s="163" t="s">
        <v>552</v>
      </c>
      <c r="C196" s="163" t="s">
        <v>552</v>
      </c>
      <c r="D196" s="236" t="s">
        <v>552</v>
      </c>
      <c r="E196" s="163" t="s">
        <v>552</v>
      </c>
      <c r="F196" s="163" t="s">
        <v>552</v>
      </c>
      <c r="G196" s="162" t="s">
        <v>1439</v>
      </c>
      <c r="H196" s="161">
        <v>21649616</v>
      </c>
      <c r="I196" s="161">
        <v>21649616</v>
      </c>
      <c r="J196" s="161">
        <v>5728292</v>
      </c>
      <c r="K196" s="161">
        <v>5652066</v>
      </c>
      <c r="L196" s="161">
        <v>5652066</v>
      </c>
    </row>
    <row r="197" spans="1:12" x14ac:dyDescent="0.2">
      <c r="A197" s="164" t="s">
        <v>1438</v>
      </c>
      <c r="B197" s="163" t="s">
        <v>191</v>
      </c>
      <c r="C197" s="163">
        <v>1201</v>
      </c>
      <c r="D197" s="236" t="s">
        <v>1432</v>
      </c>
      <c r="E197" s="163">
        <v>20102002</v>
      </c>
      <c r="F197" s="163">
        <v>9999</v>
      </c>
      <c r="G197" s="162" t="s">
        <v>1437</v>
      </c>
      <c r="H197" s="161">
        <v>21649616</v>
      </c>
      <c r="I197" s="161">
        <v>21649616</v>
      </c>
      <c r="J197" s="161">
        <v>5728292</v>
      </c>
      <c r="K197" s="161">
        <v>5652066</v>
      </c>
      <c r="L197" s="161">
        <v>5652066</v>
      </c>
    </row>
    <row r="198" spans="1:12" x14ac:dyDescent="0.2">
      <c r="A198" s="167" t="s">
        <v>1436</v>
      </c>
      <c r="B198" s="166" t="s">
        <v>552</v>
      </c>
      <c r="C198" s="163" t="s">
        <v>552</v>
      </c>
      <c r="D198" s="237" t="s">
        <v>552</v>
      </c>
      <c r="E198" s="163" t="s">
        <v>552</v>
      </c>
      <c r="F198" s="163" t="s">
        <v>552</v>
      </c>
      <c r="G198" s="165" t="s">
        <v>1435</v>
      </c>
      <c r="H198" s="161">
        <v>749407179</v>
      </c>
      <c r="I198" s="161">
        <v>744407179</v>
      </c>
      <c r="J198" s="161">
        <v>303531791</v>
      </c>
      <c r="K198" s="161">
        <v>303531791</v>
      </c>
      <c r="L198" s="161">
        <v>300010153</v>
      </c>
    </row>
    <row r="199" spans="1:12" x14ac:dyDescent="0.2">
      <c r="A199" s="164" t="s">
        <v>1433</v>
      </c>
      <c r="B199" s="163" t="s">
        <v>1293</v>
      </c>
      <c r="C199" s="163">
        <v>1102</v>
      </c>
      <c r="D199" s="236" t="s">
        <v>1432</v>
      </c>
      <c r="E199" s="163">
        <v>20102002</v>
      </c>
      <c r="F199" s="163">
        <v>9999</v>
      </c>
      <c r="G199" s="162" t="s">
        <v>1434</v>
      </c>
      <c r="H199" s="161">
        <v>739407179</v>
      </c>
      <c r="I199" s="161">
        <v>739407179</v>
      </c>
      <c r="J199" s="161">
        <v>303531791</v>
      </c>
      <c r="K199" s="161">
        <v>303531791</v>
      </c>
      <c r="L199" s="161">
        <v>300010153</v>
      </c>
    </row>
    <row r="200" spans="1:12" x14ac:dyDescent="0.2">
      <c r="A200" s="164" t="s">
        <v>1433</v>
      </c>
      <c r="B200" s="163" t="s">
        <v>191</v>
      </c>
      <c r="C200" s="163">
        <v>1201</v>
      </c>
      <c r="D200" s="236" t="s">
        <v>1432</v>
      </c>
      <c r="E200" s="163">
        <v>20102002</v>
      </c>
      <c r="F200" s="163">
        <v>9999</v>
      </c>
      <c r="G200" s="162" t="s">
        <v>1431</v>
      </c>
      <c r="H200" s="161">
        <v>10000000</v>
      </c>
      <c r="I200" s="161">
        <v>5000000</v>
      </c>
      <c r="J200" s="161">
        <v>0</v>
      </c>
      <c r="K200" s="161">
        <v>0</v>
      </c>
      <c r="L200" s="161">
        <v>0</v>
      </c>
    </row>
    <row r="201" spans="1:12" x14ac:dyDescent="0.2">
      <c r="A201" s="164" t="s">
        <v>1430</v>
      </c>
      <c r="B201" s="163" t="s">
        <v>552</v>
      </c>
      <c r="C201" s="163" t="s">
        <v>552</v>
      </c>
      <c r="D201" s="236" t="s">
        <v>552</v>
      </c>
      <c r="E201" s="163" t="s">
        <v>552</v>
      </c>
      <c r="F201" s="163" t="s">
        <v>552</v>
      </c>
      <c r="G201" s="162" t="s">
        <v>1429</v>
      </c>
      <c r="H201" s="161">
        <v>847605443</v>
      </c>
      <c r="I201" s="161">
        <v>847605443</v>
      </c>
      <c r="J201" s="161">
        <v>546773268</v>
      </c>
      <c r="K201" s="161">
        <v>432702576</v>
      </c>
      <c r="L201" s="161">
        <v>423597251</v>
      </c>
    </row>
    <row r="202" spans="1:12" x14ac:dyDescent="0.2">
      <c r="A202" s="164" t="s">
        <v>1428</v>
      </c>
      <c r="B202" s="163" t="s">
        <v>552</v>
      </c>
      <c r="C202" s="163" t="s">
        <v>552</v>
      </c>
      <c r="D202" s="236" t="s">
        <v>552</v>
      </c>
      <c r="E202" s="163" t="s">
        <v>552</v>
      </c>
      <c r="F202" s="163" t="s">
        <v>552</v>
      </c>
      <c r="G202" s="162" t="s">
        <v>1427</v>
      </c>
      <c r="H202" s="161">
        <v>847605443</v>
      </c>
      <c r="I202" s="161">
        <v>847605443</v>
      </c>
      <c r="J202" s="161">
        <v>546773268</v>
      </c>
      <c r="K202" s="161">
        <v>432702576</v>
      </c>
      <c r="L202" s="161">
        <v>423597251</v>
      </c>
    </row>
    <row r="203" spans="1:12" x14ac:dyDescent="0.2">
      <c r="A203" s="164" t="s">
        <v>1425</v>
      </c>
      <c r="B203" s="163" t="s">
        <v>1293</v>
      </c>
      <c r="C203" s="163">
        <v>1102</v>
      </c>
      <c r="D203" s="236" t="s">
        <v>1424</v>
      </c>
      <c r="E203" s="163">
        <v>20102002</v>
      </c>
      <c r="F203" s="163">
        <v>9999</v>
      </c>
      <c r="G203" s="162" t="s">
        <v>1426</v>
      </c>
      <c r="H203" s="161">
        <v>481181443</v>
      </c>
      <c r="I203" s="161">
        <v>481181443</v>
      </c>
      <c r="J203" s="161">
        <v>285512498</v>
      </c>
      <c r="K203" s="161">
        <v>226833737</v>
      </c>
      <c r="L203" s="161">
        <v>219596238</v>
      </c>
    </row>
    <row r="204" spans="1:12" x14ac:dyDescent="0.2">
      <c r="A204" s="164" t="s">
        <v>1425</v>
      </c>
      <c r="B204" s="163" t="s">
        <v>1293</v>
      </c>
      <c r="C204" s="163">
        <v>1123</v>
      </c>
      <c r="D204" s="236" t="s">
        <v>1424</v>
      </c>
      <c r="E204" s="163">
        <v>20102002</v>
      </c>
      <c r="F204" s="163">
        <v>9999</v>
      </c>
      <c r="G204" s="162" t="s">
        <v>1426</v>
      </c>
      <c r="H204" s="161">
        <v>116424000</v>
      </c>
      <c r="I204" s="161">
        <v>116424000</v>
      </c>
      <c r="J204" s="161">
        <v>116424000</v>
      </c>
      <c r="K204" s="161">
        <v>104653436</v>
      </c>
      <c r="L204" s="161">
        <v>103557908</v>
      </c>
    </row>
    <row r="205" spans="1:12" x14ac:dyDescent="0.2">
      <c r="A205" s="164" t="s">
        <v>1425</v>
      </c>
      <c r="B205" s="163" t="s">
        <v>179</v>
      </c>
      <c r="C205" s="163">
        <v>1116</v>
      </c>
      <c r="D205" s="236" t="s">
        <v>1424</v>
      </c>
      <c r="E205" s="163">
        <v>20102002</v>
      </c>
      <c r="F205" s="163">
        <v>9999</v>
      </c>
      <c r="G205" s="162" t="s">
        <v>1426</v>
      </c>
      <c r="H205" s="161">
        <v>100000000</v>
      </c>
      <c r="I205" s="161">
        <v>100000000</v>
      </c>
      <c r="J205" s="161">
        <v>46655242</v>
      </c>
      <c r="K205" s="161">
        <v>43941281</v>
      </c>
      <c r="L205" s="161">
        <v>43168983</v>
      </c>
    </row>
    <row r="206" spans="1:12" x14ac:dyDescent="0.2">
      <c r="A206" s="167" t="s">
        <v>1425</v>
      </c>
      <c r="B206" s="166" t="s">
        <v>203</v>
      </c>
      <c r="C206" s="163">
        <v>1201</v>
      </c>
      <c r="D206" s="237" t="s">
        <v>1424</v>
      </c>
      <c r="E206" s="163">
        <v>20102002</v>
      </c>
      <c r="F206" s="163">
        <v>9999</v>
      </c>
      <c r="G206" s="165" t="s">
        <v>1423</v>
      </c>
      <c r="H206" s="161">
        <v>150000000</v>
      </c>
      <c r="I206" s="161">
        <v>150000000</v>
      </c>
      <c r="J206" s="161">
        <v>98181528</v>
      </c>
      <c r="K206" s="161">
        <v>57274122</v>
      </c>
      <c r="L206" s="161">
        <v>57274122</v>
      </c>
    </row>
    <row r="207" spans="1:12" x14ac:dyDescent="0.2">
      <c r="A207" s="164" t="s">
        <v>936</v>
      </c>
      <c r="B207" s="163" t="s">
        <v>552</v>
      </c>
      <c r="C207" s="163" t="s">
        <v>552</v>
      </c>
      <c r="D207" s="236" t="s">
        <v>552</v>
      </c>
      <c r="E207" s="163" t="s">
        <v>552</v>
      </c>
      <c r="F207" s="163" t="s">
        <v>552</v>
      </c>
      <c r="G207" s="162" t="s">
        <v>1422</v>
      </c>
      <c r="H207" s="161">
        <v>195314115</v>
      </c>
      <c r="I207" s="161">
        <v>231378540</v>
      </c>
      <c r="J207" s="161">
        <v>87304366</v>
      </c>
      <c r="K207" s="161">
        <v>0</v>
      </c>
      <c r="L207" s="161">
        <v>0</v>
      </c>
    </row>
    <row r="208" spans="1:12" x14ac:dyDescent="0.2">
      <c r="A208" s="164" t="s">
        <v>1417</v>
      </c>
      <c r="B208" s="163" t="s">
        <v>1421</v>
      </c>
      <c r="C208" s="163">
        <v>1102</v>
      </c>
      <c r="D208" s="236" t="s">
        <v>1419</v>
      </c>
      <c r="E208" s="163">
        <v>20102001</v>
      </c>
      <c r="F208" s="163">
        <v>9999</v>
      </c>
      <c r="G208" s="162" t="s">
        <v>926</v>
      </c>
      <c r="H208" s="161">
        <v>18941263</v>
      </c>
      <c r="I208" s="161">
        <v>18941263</v>
      </c>
      <c r="J208" s="161">
        <v>0</v>
      </c>
      <c r="K208" s="161">
        <v>0</v>
      </c>
      <c r="L208" s="161">
        <v>0</v>
      </c>
    </row>
    <row r="209" spans="1:12" x14ac:dyDescent="0.2">
      <c r="A209" s="164" t="s">
        <v>1417</v>
      </c>
      <c r="B209" s="163" t="s">
        <v>1420</v>
      </c>
      <c r="C209" s="163">
        <v>1102</v>
      </c>
      <c r="D209" s="236" t="s">
        <v>1419</v>
      </c>
      <c r="E209" s="163">
        <v>20102001</v>
      </c>
      <c r="F209" s="163">
        <v>9999</v>
      </c>
      <c r="G209" s="162" t="s">
        <v>926</v>
      </c>
      <c r="H209" s="161">
        <v>0</v>
      </c>
      <c r="I209" s="161">
        <v>23064425</v>
      </c>
      <c r="J209" s="161">
        <v>0</v>
      </c>
      <c r="K209" s="161">
        <v>0</v>
      </c>
      <c r="L209" s="161">
        <v>0</v>
      </c>
    </row>
    <row r="210" spans="1:12" x14ac:dyDescent="0.2">
      <c r="A210" s="171" t="s">
        <v>1417</v>
      </c>
      <c r="B210" s="170" t="s">
        <v>179</v>
      </c>
      <c r="C210" s="170">
        <v>1116</v>
      </c>
      <c r="D210" s="235" t="s">
        <v>1419</v>
      </c>
      <c r="E210" s="170">
        <v>20102001</v>
      </c>
      <c r="F210" s="170">
        <v>9999</v>
      </c>
      <c r="G210" s="241" t="s">
        <v>926</v>
      </c>
      <c r="H210" s="168">
        <v>10500000</v>
      </c>
      <c r="I210" s="168">
        <v>10500000</v>
      </c>
      <c r="J210" s="168">
        <v>0</v>
      </c>
      <c r="K210" s="168">
        <v>0</v>
      </c>
      <c r="L210" s="168">
        <v>0</v>
      </c>
    </row>
    <row r="211" spans="1:12" x14ac:dyDescent="0.2">
      <c r="A211" s="164" t="s">
        <v>1417</v>
      </c>
      <c r="B211" s="163" t="s">
        <v>200</v>
      </c>
      <c r="C211" s="163">
        <v>1201</v>
      </c>
      <c r="D211" s="236" t="s">
        <v>1419</v>
      </c>
      <c r="E211" s="163">
        <v>20102001</v>
      </c>
      <c r="F211" s="163">
        <v>9999</v>
      </c>
      <c r="G211" s="162" t="s">
        <v>1418</v>
      </c>
      <c r="H211" s="161">
        <v>9280000</v>
      </c>
      <c r="I211" s="161">
        <v>9280000</v>
      </c>
      <c r="J211" s="161">
        <v>0</v>
      </c>
      <c r="K211" s="161">
        <v>0</v>
      </c>
      <c r="L211" s="161">
        <v>0</v>
      </c>
    </row>
    <row r="212" spans="1:12" x14ac:dyDescent="0.2">
      <c r="A212" s="164" t="s">
        <v>1417</v>
      </c>
      <c r="B212" s="163" t="s">
        <v>203</v>
      </c>
      <c r="C212" s="163">
        <v>1201</v>
      </c>
      <c r="D212" s="236" t="s">
        <v>1419</v>
      </c>
      <c r="E212" s="163">
        <v>20102001</v>
      </c>
      <c r="F212" s="163">
        <v>9999</v>
      </c>
      <c r="G212" s="162" t="s">
        <v>1418</v>
      </c>
      <c r="H212" s="161">
        <v>111414254</v>
      </c>
      <c r="I212" s="161">
        <v>111414254</v>
      </c>
      <c r="J212" s="161">
        <v>84876000</v>
      </c>
      <c r="K212" s="161">
        <v>0</v>
      </c>
      <c r="L212" s="161">
        <v>0</v>
      </c>
    </row>
    <row r="213" spans="1:12" x14ac:dyDescent="0.2">
      <c r="A213" s="164" t="s">
        <v>1417</v>
      </c>
      <c r="B213" s="163" t="s">
        <v>201</v>
      </c>
      <c r="C213" s="163">
        <v>1201</v>
      </c>
      <c r="D213" s="236" t="s">
        <v>1419</v>
      </c>
      <c r="E213" s="163">
        <v>20102001</v>
      </c>
      <c r="F213" s="163">
        <v>9999</v>
      </c>
      <c r="G213" s="162" t="s">
        <v>1418</v>
      </c>
      <c r="H213" s="161">
        <v>14733606</v>
      </c>
      <c r="I213" s="161">
        <v>14733606</v>
      </c>
      <c r="J213" s="161">
        <v>0</v>
      </c>
      <c r="K213" s="161">
        <v>0</v>
      </c>
      <c r="L213" s="161">
        <v>0</v>
      </c>
    </row>
    <row r="214" spans="1:12" x14ac:dyDescent="0.2">
      <c r="A214" s="164" t="s">
        <v>1417</v>
      </c>
      <c r="B214" s="163" t="s">
        <v>202</v>
      </c>
      <c r="C214" s="163">
        <v>1201</v>
      </c>
      <c r="D214" s="236" t="s">
        <v>1419</v>
      </c>
      <c r="E214" s="163">
        <v>20102001</v>
      </c>
      <c r="F214" s="163">
        <v>9999</v>
      </c>
      <c r="G214" s="162" t="s">
        <v>1418</v>
      </c>
      <c r="H214" s="161">
        <v>16050000</v>
      </c>
      <c r="I214" s="161">
        <v>16050000</v>
      </c>
      <c r="J214" s="161">
        <v>0</v>
      </c>
      <c r="K214" s="161">
        <v>0</v>
      </c>
      <c r="L214" s="161">
        <v>0</v>
      </c>
    </row>
    <row r="215" spans="1:12" x14ac:dyDescent="0.2">
      <c r="A215" s="164" t="s">
        <v>1417</v>
      </c>
      <c r="B215" s="163" t="s">
        <v>191</v>
      </c>
      <c r="C215" s="163">
        <v>1201</v>
      </c>
      <c r="D215" s="236" t="s">
        <v>1416</v>
      </c>
      <c r="E215" s="163">
        <v>20102001</v>
      </c>
      <c r="F215" s="163">
        <v>9999</v>
      </c>
      <c r="G215" s="162" t="s">
        <v>1415</v>
      </c>
      <c r="H215" s="161">
        <v>0</v>
      </c>
      <c r="I215" s="161">
        <v>13000000</v>
      </c>
      <c r="J215" s="161">
        <v>0</v>
      </c>
      <c r="K215" s="161">
        <v>0</v>
      </c>
      <c r="L215" s="161">
        <v>0</v>
      </c>
    </row>
    <row r="216" spans="1:12" x14ac:dyDescent="0.2">
      <c r="A216" s="164" t="s">
        <v>1417</v>
      </c>
      <c r="B216" s="163" t="s">
        <v>200</v>
      </c>
      <c r="C216" s="163">
        <v>1201</v>
      </c>
      <c r="D216" s="236" t="s">
        <v>1416</v>
      </c>
      <c r="E216" s="163">
        <v>20102001</v>
      </c>
      <c r="F216" s="163">
        <v>9999</v>
      </c>
      <c r="G216" s="162" t="s">
        <v>1415</v>
      </c>
      <c r="H216" s="161">
        <v>14394992</v>
      </c>
      <c r="I216" s="161">
        <v>14394992</v>
      </c>
      <c r="J216" s="161">
        <v>2428366</v>
      </c>
      <c r="K216" s="161">
        <v>0</v>
      </c>
      <c r="L216" s="161">
        <v>0</v>
      </c>
    </row>
    <row r="217" spans="1:12" x14ac:dyDescent="0.2">
      <c r="A217" s="167" t="s">
        <v>936</v>
      </c>
      <c r="B217" s="166" t="s">
        <v>552</v>
      </c>
      <c r="C217" s="163" t="s">
        <v>552</v>
      </c>
      <c r="D217" s="237" t="s">
        <v>552</v>
      </c>
      <c r="E217" s="163" t="s">
        <v>552</v>
      </c>
      <c r="F217" s="163" t="s">
        <v>552</v>
      </c>
      <c r="G217" s="165" t="s">
        <v>1414</v>
      </c>
      <c r="H217" s="161">
        <v>377916260</v>
      </c>
      <c r="I217" s="161">
        <v>634916260</v>
      </c>
      <c r="J217" s="161">
        <v>525588495</v>
      </c>
      <c r="K217" s="161">
        <v>217810033</v>
      </c>
      <c r="L217" s="161">
        <v>217488804</v>
      </c>
    </row>
    <row r="218" spans="1:12" x14ac:dyDescent="0.2">
      <c r="A218" s="164" t="s">
        <v>1399</v>
      </c>
      <c r="B218" s="163" t="s">
        <v>1293</v>
      </c>
      <c r="C218" s="163">
        <v>1102</v>
      </c>
      <c r="D218" s="236" t="s">
        <v>1407</v>
      </c>
      <c r="E218" s="163">
        <v>20102002</v>
      </c>
      <c r="F218" s="163">
        <v>9999</v>
      </c>
      <c r="G218" s="162" t="s">
        <v>1413</v>
      </c>
      <c r="H218" s="161">
        <v>0</v>
      </c>
      <c r="I218" s="161">
        <v>250000000</v>
      </c>
      <c r="J218" s="161">
        <v>247436000</v>
      </c>
      <c r="K218" s="161">
        <v>136842430</v>
      </c>
      <c r="L218" s="161">
        <v>136521201</v>
      </c>
    </row>
    <row r="219" spans="1:12" x14ac:dyDescent="0.2">
      <c r="A219" s="164" t="s">
        <v>1399</v>
      </c>
      <c r="B219" s="163" t="s">
        <v>1293</v>
      </c>
      <c r="C219" s="163">
        <v>1102</v>
      </c>
      <c r="D219" s="236" t="s">
        <v>1409</v>
      </c>
      <c r="E219" s="163">
        <v>20102002</v>
      </c>
      <c r="F219" s="163">
        <v>9999</v>
      </c>
      <c r="G219" s="162" t="s">
        <v>1412</v>
      </c>
      <c r="H219" s="161">
        <v>0</v>
      </c>
      <c r="I219" s="161">
        <v>20000000</v>
      </c>
      <c r="J219" s="161">
        <v>20000000</v>
      </c>
      <c r="K219" s="161">
        <v>0</v>
      </c>
      <c r="L219" s="161">
        <v>0</v>
      </c>
    </row>
    <row r="220" spans="1:12" x14ac:dyDescent="0.2">
      <c r="A220" s="164" t="s">
        <v>1399</v>
      </c>
      <c r="B220" s="163" t="s">
        <v>179</v>
      </c>
      <c r="C220" s="163">
        <v>1116</v>
      </c>
      <c r="D220" s="236" t="s">
        <v>1409</v>
      </c>
      <c r="E220" s="163">
        <v>20102002</v>
      </c>
      <c r="F220" s="163">
        <v>9999</v>
      </c>
      <c r="G220" s="162" t="s">
        <v>1412</v>
      </c>
      <c r="H220" s="161">
        <v>10000000</v>
      </c>
      <c r="I220" s="161">
        <v>10000000</v>
      </c>
      <c r="J220" s="161">
        <v>0</v>
      </c>
      <c r="K220" s="161">
        <v>0</v>
      </c>
      <c r="L220" s="161">
        <v>0</v>
      </c>
    </row>
    <row r="221" spans="1:12" x14ac:dyDescent="0.2">
      <c r="A221" s="164" t="s">
        <v>1399</v>
      </c>
      <c r="B221" s="163" t="s">
        <v>191</v>
      </c>
      <c r="C221" s="163">
        <v>1201</v>
      </c>
      <c r="D221" s="236" t="s">
        <v>1411</v>
      </c>
      <c r="E221" s="163">
        <v>20102002</v>
      </c>
      <c r="F221" s="163">
        <v>9999</v>
      </c>
      <c r="G221" s="162" t="s">
        <v>1410</v>
      </c>
      <c r="H221" s="161">
        <v>160000000</v>
      </c>
      <c r="I221" s="161">
        <v>147000000</v>
      </c>
      <c r="J221" s="161">
        <v>124692488</v>
      </c>
      <c r="K221" s="161">
        <v>23581674</v>
      </c>
      <c r="L221" s="161">
        <v>23581674</v>
      </c>
    </row>
    <row r="222" spans="1:12" x14ac:dyDescent="0.2">
      <c r="A222" s="164" t="s">
        <v>1399</v>
      </c>
      <c r="B222" s="163" t="s">
        <v>202</v>
      </c>
      <c r="C222" s="163">
        <v>1201</v>
      </c>
      <c r="D222" s="236" t="s">
        <v>1409</v>
      </c>
      <c r="E222" s="163">
        <v>20102002</v>
      </c>
      <c r="F222" s="163">
        <v>9999</v>
      </c>
      <c r="G222" s="162" t="s">
        <v>1408</v>
      </c>
      <c r="H222" s="161">
        <v>30950000</v>
      </c>
      <c r="I222" s="161">
        <v>30950000</v>
      </c>
      <c r="J222" s="161">
        <v>16190845</v>
      </c>
      <c r="K222" s="161">
        <v>0</v>
      </c>
      <c r="L222" s="161">
        <v>0</v>
      </c>
    </row>
    <row r="223" spans="1:12" x14ac:dyDescent="0.2">
      <c r="A223" s="164" t="s">
        <v>1399</v>
      </c>
      <c r="B223" s="163" t="s">
        <v>241</v>
      </c>
      <c r="C223" s="163">
        <v>1201</v>
      </c>
      <c r="D223" s="236" t="s">
        <v>1409</v>
      </c>
      <c r="E223" s="163">
        <v>20102002</v>
      </c>
      <c r="F223" s="163">
        <v>9999</v>
      </c>
      <c r="G223" s="162" t="s">
        <v>1408</v>
      </c>
      <c r="H223" s="161">
        <v>10504958</v>
      </c>
      <c r="I223" s="161">
        <v>10504958</v>
      </c>
      <c r="J223" s="161">
        <v>9811639</v>
      </c>
      <c r="K223" s="161">
        <v>4228900</v>
      </c>
      <c r="L223" s="161">
        <v>4228900</v>
      </c>
    </row>
    <row r="224" spans="1:12" x14ac:dyDescent="0.2">
      <c r="A224" s="164" t="s">
        <v>1399</v>
      </c>
      <c r="B224" s="163" t="s">
        <v>203</v>
      </c>
      <c r="C224" s="163">
        <v>1201</v>
      </c>
      <c r="D224" s="236" t="s">
        <v>1407</v>
      </c>
      <c r="E224" s="163">
        <v>20102002</v>
      </c>
      <c r="F224" s="163">
        <v>9999</v>
      </c>
      <c r="G224" s="162" t="s">
        <v>1406</v>
      </c>
      <c r="H224" s="161">
        <v>77824408</v>
      </c>
      <c r="I224" s="161">
        <v>77824408</v>
      </c>
      <c r="J224" s="161">
        <v>76188745</v>
      </c>
      <c r="K224" s="161">
        <v>35822452</v>
      </c>
      <c r="L224" s="161">
        <v>35822452</v>
      </c>
    </row>
    <row r="225" spans="1:12" x14ac:dyDescent="0.2">
      <c r="A225" s="164" t="s">
        <v>1399</v>
      </c>
      <c r="B225" s="163" t="s">
        <v>202</v>
      </c>
      <c r="C225" s="163">
        <v>1201</v>
      </c>
      <c r="D225" s="236" t="s">
        <v>1407</v>
      </c>
      <c r="E225" s="163">
        <v>20102002</v>
      </c>
      <c r="F225" s="163">
        <v>9999</v>
      </c>
      <c r="G225" s="162" t="s">
        <v>1406</v>
      </c>
      <c r="H225" s="161">
        <v>5000000</v>
      </c>
      <c r="I225" s="161">
        <v>5000000</v>
      </c>
      <c r="J225" s="161">
        <v>0</v>
      </c>
      <c r="K225" s="161">
        <v>0</v>
      </c>
      <c r="L225" s="161">
        <v>0</v>
      </c>
    </row>
    <row r="226" spans="1:12" x14ac:dyDescent="0.2">
      <c r="A226" s="164" t="s">
        <v>1399</v>
      </c>
      <c r="B226" s="163" t="s">
        <v>241</v>
      </c>
      <c r="C226" s="163">
        <v>1201</v>
      </c>
      <c r="D226" s="236" t="s">
        <v>1407</v>
      </c>
      <c r="E226" s="163">
        <v>20102002</v>
      </c>
      <c r="F226" s="163">
        <v>9999</v>
      </c>
      <c r="G226" s="162" t="s">
        <v>1406</v>
      </c>
      <c r="H226" s="161">
        <v>16076319</v>
      </c>
      <c r="I226" s="161">
        <v>16076319</v>
      </c>
      <c r="J226" s="161">
        <v>0</v>
      </c>
      <c r="K226" s="161">
        <v>0</v>
      </c>
      <c r="L226" s="161">
        <v>0</v>
      </c>
    </row>
    <row r="227" spans="1:12" x14ac:dyDescent="0.2">
      <c r="A227" s="164" t="s">
        <v>1399</v>
      </c>
      <c r="B227" s="163" t="s">
        <v>204</v>
      </c>
      <c r="C227" s="163">
        <v>1201</v>
      </c>
      <c r="D227" s="236" t="s">
        <v>1405</v>
      </c>
      <c r="E227" s="163">
        <v>20102002</v>
      </c>
      <c r="F227" s="163">
        <v>9999</v>
      </c>
      <c r="G227" s="162" t="s">
        <v>1404</v>
      </c>
      <c r="H227" s="161">
        <v>5000000</v>
      </c>
      <c r="I227" s="161">
        <v>5000000</v>
      </c>
      <c r="J227" s="161">
        <v>0</v>
      </c>
      <c r="K227" s="161">
        <v>0</v>
      </c>
      <c r="L227" s="161">
        <v>0</v>
      </c>
    </row>
    <row r="228" spans="1:12" x14ac:dyDescent="0.2">
      <c r="A228" s="164" t="s">
        <v>1399</v>
      </c>
      <c r="B228" s="163" t="s">
        <v>241</v>
      </c>
      <c r="C228" s="163">
        <v>1201</v>
      </c>
      <c r="D228" s="236" t="s">
        <v>1403</v>
      </c>
      <c r="E228" s="163">
        <v>20102002</v>
      </c>
      <c r="F228" s="163">
        <v>9999</v>
      </c>
      <c r="G228" s="162" t="s">
        <v>1402</v>
      </c>
      <c r="H228" s="161">
        <v>238188</v>
      </c>
      <c r="I228" s="161">
        <v>238188</v>
      </c>
      <c r="J228" s="161">
        <v>0</v>
      </c>
      <c r="K228" s="161">
        <v>0</v>
      </c>
      <c r="L228" s="161">
        <v>0</v>
      </c>
    </row>
    <row r="229" spans="1:12" x14ac:dyDescent="0.2">
      <c r="A229" s="164" t="s">
        <v>1399</v>
      </c>
      <c r="B229" s="163" t="s">
        <v>191</v>
      </c>
      <c r="C229" s="163">
        <v>1201</v>
      </c>
      <c r="D229" s="236" t="s">
        <v>1403</v>
      </c>
      <c r="E229" s="163">
        <v>20102002</v>
      </c>
      <c r="F229" s="163">
        <v>9999</v>
      </c>
      <c r="G229" s="162" t="s">
        <v>1402</v>
      </c>
      <c r="H229" s="161">
        <v>48322387</v>
      </c>
      <c r="I229" s="161">
        <v>48322387</v>
      </c>
      <c r="J229" s="161">
        <v>19928138</v>
      </c>
      <c r="K229" s="161">
        <v>12905937</v>
      </c>
      <c r="L229" s="161">
        <v>12905937</v>
      </c>
    </row>
    <row r="230" spans="1:12" x14ac:dyDescent="0.2">
      <c r="A230" s="164" t="s">
        <v>1399</v>
      </c>
      <c r="B230" s="163" t="s">
        <v>241</v>
      </c>
      <c r="C230" s="163">
        <v>1201</v>
      </c>
      <c r="D230" s="236" t="s">
        <v>1401</v>
      </c>
      <c r="E230" s="163">
        <v>20102002</v>
      </c>
      <c r="F230" s="163">
        <v>9999</v>
      </c>
      <c r="G230" s="162" t="s">
        <v>1400</v>
      </c>
      <c r="H230" s="161">
        <v>1000000</v>
      </c>
      <c r="I230" s="161">
        <v>1000000</v>
      </c>
      <c r="J230" s="161">
        <v>0</v>
      </c>
      <c r="K230" s="161">
        <v>0</v>
      </c>
      <c r="L230" s="161">
        <v>0</v>
      </c>
    </row>
    <row r="231" spans="1:12" x14ac:dyDescent="0.2">
      <c r="A231" s="164" t="s">
        <v>1399</v>
      </c>
      <c r="B231" s="163" t="s">
        <v>241</v>
      </c>
      <c r="C231" s="163">
        <v>1201</v>
      </c>
      <c r="D231" s="236" t="s">
        <v>1398</v>
      </c>
      <c r="E231" s="163">
        <v>20102002</v>
      </c>
      <c r="F231" s="163">
        <v>9999</v>
      </c>
      <c r="G231" s="162" t="s">
        <v>1397</v>
      </c>
      <c r="H231" s="161">
        <v>13000000</v>
      </c>
      <c r="I231" s="161">
        <v>13000000</v>
      </c>
      <c r="J231" s="161">
        <v>11340640</v>
      </c>
      <c r="K231" s="161">
        <v>4428640</v>
      </c>
      <c r="L231" s="161">
        <v>4428640</v>
      </c>
    </row>
    <row r="232" spans="1:12" x14ac:dyDescent="0.2">
      <c r="A232" s="164" t="s">
        <v>946</v>
      </c>
      <c r="B232" s="163" t="s">
        <v>552</v>
      </c>
      <c r="C232" s="163" t="s">
        <v>552</v>
      </c>
      <c r="D232" s="236" t="s">
        <v>552</v>
      </c>
      <c r="E232" s="163" t="s">
        <v>552</v>
      </c>
      <c r="F232" s="163" t="s">
        <v>552</v>
      </c>
      <c r="G232" s="162" t="s">
        <v>925</v>
      </c>
      <c r="H232" s="161">
        <v>78754207792</v>
      </c>
      <c r="I232" s="161">
        <v>81190000726</v>
      </c>
      <c r="J232" s="161">
        <v>31877208721</v>
      </c>
      <c r="K232" s="161">
        <v>31352611872</v>
      </c>
      <c r="L232" s="161">
        <v>30004916992</v>
      </c>
    </row>
    <row r="233" spans="1:12" x14ac:dyDescent="0.2">
      <c r="A233" s="164" t="s">
        <v>930</v>
      </c>
      <c r="B233" s="163" t="s">
        <v>552</v>
      </c>
      <c r="C233" s="163" t="s">
        <v>552</v>
      </c>
      <c r="D233" s="236" t="s">
        <v>552</v>
      </c>
      <c r="E233" s="163" t="s">
        <v>552</v>
      </c>
      <c r="F233" s="163" t="s">
        <v>552</v>
      </c>
      <c r="G233" s="162" t="s">
        <v>1396</v>
      </c>
      <c r="H233" s="161">
        <v>24600000000</v>
      </c>
      <c r="I233" s="161">
        <v>24323000000</v>
      </c>
      <c r="J233" s="161">
        <v>11527144494</v>
      </c>
      <c r="K233" s="161">
        <v>11527144494</v>
      </c>
      <c r="L233" s="161">
        <v>10257878079</v>
      </c>
    </row>
    <row r="234" spans="1:12" x14ac:dyDescent="0.2">
      <c r="A234" s="164" t="s">
        <v>1394</v>
      </c>
      <c r="B234" s="163" t="s">
        <v>1293</v>
      </c>
      <c r="C234" s="163">
        <v>1102</v>
      </c>
      <c r="D234" s="236" t="s">
        <v>1395</v>
      </c>
      <c r="E234" s="163">
        <v>20103002</v>
      </c>
      <c r="F234" s="163">
        <v>9999</v>
      </c>
      <c r="G234" s="162" t="s">
        <v>924</v>
      </c>
      <c r="H234" s="161">
        <v>24550000000</v>
      </c>
      <c r="I234" s="161">
        <v>24273000000</v>
      </c>
      <c r="J234" s="161">
        <v>11500992355</v>
      </c>
      <c r="K234" s="161">
        <v>11500992355</v>
      </c>
      <c r="L234" s="161">
        <v>10231725940</v>
      </c>
    </row>
    <row r="235" spans="1:12" x14ac:dyDescent="0.2">
      <c r="A235" s="164" t="s">
        <v>1394</v>
      </c>
      <c r="B235" s="163" t="s">
        <v>1293</v>
      </c>
      <c r="C235" s="163">
        <v>1105</v>
      </c>
      <c r="D235" s="236" t="s">
        <v>1393</v>
      </c>
      <c r="E235" s="163">
        <v>20103002</v>
      </c>
      <c r="F235" s="163">
        <v>9999</v>
      </c>
      <c r="G235" s="162" t="s">
        <v>1392</v>
      </c>
      <c r="H235" s="161">
        <v>50000000</v>
      </c>
      <c r="I235" s="161">
        <v>50000000</v>
      </c>
      <c r="J235" s="161">
        <v>26152139</v>
      </c>
      <c r="K235" s="161">
        <v>26152139</v>
      </c>
      <c r="L235" s="161">
        <v>26152139</v>
      </c>
    </row>
    <row r="236" spans="1:12" x14ac:dyDescent="0.2">
      <c r="A236" s="164" t="s">
        <v>930</v>
      </c>
      <c r="B236" s="163" t="s">
        <v>552</v>
      </c>
      <c r="C236" s="163" t="s">
        <v>552</v>
      </c>
      <c r="D236" s="236" t="s">
        <v>552</v>
      </c>
      <c r="E236" s="163" t="s">
        <v>552</v>
      </c>
      <c r="F236" s="163" t="s">
        <v>552</v>
      </c>
      <c r="G236" s="162" t="s">
        <v>1391</v>
      </c>
      <c r="H236" s="161">
        <v>14562708487</v>
      </c>
      <c r="I236" s="161">
        <v>14562708487</v>
      </c>
      <c r="J236" s="161">
        <v>6327933358</v>
      </c>
      <c r="K236" s="161">
        <v>6327933358</v>
      </c>
      <c r="L236" s="161">
        <v>6327933358</v>
      </c>
    </row>
    <row r="237" spans="1:12" x14ac:dyDescent="0.2">
      <c r="A237" s="171" t="s">
        <v>1390</v>
      </c>
      <c r="B237" s="170" t="s">
        <v>552</v>
      </c>
      <c r="C237" s="170" t="s">
        <v>552</v>
      </c>
      <c r="D237" s="235" t="s">
        <v>552</v>
      </c>
      <c r="E237" s="170" t="s">
        <v>552</v>
      </c>
      <c r="F237" s="170" t="s">
        <v>552</v>
      </c>
      <c r="G237" s="241" t="s">
        <v>1389</v>
      </c>
      <c r="H237" s="168">
        <v>14562708487</v>
      </c>
      <c r="I237" s="168">
        <v>14562708487</v>
      </c>
      <c r="J237" s="168">
        <v>6327933358</v>
      </c>
      <c r="K237" s="168">
        <v>6327933358</v>
      </c>
      <c r="L237" s="168">
        <v>6327933358</v>
      </c>
    </row>
    <row r="238" spans="1:12" x14ac:dyDescent="0.2">
      <c r="A238" s="164" t="s">
        <v>1382</v>
      </c>
      <c r="B238" s="163" t="s">
        <v>1388</v>
      </c>
      <c r="C238" s="163">
        <v>1105</v>
      </c>
      <c r="D238" s="236" t="s">
        <v>1387</v>
      </c>
      <c r="E238" s="163">
        <v>20103001</v>
      </c>
      <c r="F238" s="163">
        <v>9999</v>
      </c>
      <c r="G238" s="162" t="s">
        <v>1386</v>
      </c>
      <c r="H238" s="161">
        <v>3411084427</v>
      </c>
      <c r="I238" s="161">
        <v>3411084427</v>
      </c>
      <c r="J238" s="161">
        <v>1585066613</v>
      </c>
      <c r="K238" s="161">
        <v>1585066613</v>
      </c>
      <c r="L238" s="161">
        <v>1585066613</v>
      </c>
    </row>
    <row r="239" spans="1:12" x14ac:dyDescent="0.2">
      <c r="A239" s="164" t="s">
        <v>1382</v>
      </c>
      <c r="B239" s="163" t="s">
        <v>1385</v>
      </c>
      <c r="C239" s="163">
        <v>1105</v>
      </c>
      <c r="D239" s="236" t="s">
        <v>1384</v>
      </c>
      <c r="E239" s="163">
        <v>20103001</v>
      </c>
      <c r="F239" s="163">
        <v>9999</v>
      </c>
      <c r="G239" s="162" t="s">
        <v>1383</v>
      </c>
      <c r="H239" s="161">
        <v>10851624060</v>
      </c>
      <c r="I239" s="161">
        <v>10851624060</v>
      </c>
      <c r="J239" s="161">
        <v>4740184274</v>
      </c>
      <c r="K239" s="161">
        <v>4740184274</v>
      </c>
      <c r="L239" s="161">
        <v>4740184274</v>
      </c>
    </row>
    <row r="240" spans="1:12" x14ac:dyDescent="0.2">
      <c r="A240" s="164" t="s">
        <v>1382</v>
      </c>
      <c r="B240" s="163" t="s">
        <v>1381</v>
      </c>
      <c r="C240" s="163">
        <v>1105</v>
      </c>
      <c r="D240" s="236" t="s">
        <v>1380</v>
      </c>
      <c r="E240" s="163">
        <v>20103001</v>
      </c>
      <c r="F240" s="163">
        <v>9999</v>
      </c>
      <c r="G240" s="162" t="s">
        <v>1379</v>
      </c>
      <c r="H240" s="161">
        <v>300000000</v>
      </c>
      <c r="I240" s="161">
        <v>300000000</v>
      </c>
      <c r="J240" s="161">
        <v>2682471</v>
      </c>
      <c r="K240" s="161">
        <v>2682471</v>
      </c>
      <c r="L240" s="161">
        <v>2682471</v>
      </c>
    </row>
    <row r="241" spans="1:12" x14ac:dyDescent="0.2">
      <c r="A241" s="164" t="s">
        <v>930</v>
      </c>
      <c r="B241" s="163" t="s">
        <v>552</v>
      </c>
      <c r="C241" s="163" t="s">
        <v>552</v>
      </c>
      <c r="D241" s="236" t="s">
        <v>552</v>
      </c>
      <c r="E241" s="163" t="s">
        <v>552</v>
      </c>
      <c r="F241" s="163" t="s">
        <v>552</v>
      </c>
      <c r="G241" s="162" t="s">
        <v>1378</v>
      </c>
      <c r="H241" s="161">
        <v>549307773</v>
      </c>
      <c r="I241" s="161">
        <v>589661773</v>
      </c>
      <c r="J241" s="161">
        <v>258232250</v>
      </c>
      <c r="K241" s="161">
        <v>258232250</v>
      </c>
      <c r="L241" s="161">
        <v>258232250</v>
      </c>
    </row>
    <row r="242" spans="1:12" x14ac:dyDescent="0.2">
      <c r="A242" s="164" t="s">
        <v>1376</v>
      </c>
      <c r="B242" s="163" t="s">
        <v>1377</v>
      </c>
      <c r="C242" s="163">
        <v>1105</v>
      </c>
      <c r="D242" s="236" t="s">
        <v>1374</v>
      </c>
      <c r="E242" s="163">
        <v>20103001</v>
      </c>
      <c r="F242" s="163">
        <v>9999</v>
      </c>
      <c r="G242" s="162" t="s">
        <v>1373</v>
      </c>
      <c r="H242" s="161">
        <v>549307773</v>
      </c>
      <c r="I242" s="161">
        <v>549307773</v>
      </c>
      <c r="J242" s="161">
        <v>217878250</v>
      </c>
      <c r="K242" s="161">
        <v>217878250</v>
      </c>
      <c r="L242" s="161">
        <v>217878250</v>
      </c>
    </row>
    <row r="243" spans="1:12" x14ac:dyDescent="0.2">
      <c r="A243" s="164" t="s">
        <v>1376</v>
      </c>
      <c r="B243" s="163" t="s">
        <v>1375</v>
      </c>
      <c r="C243" s="163">
        <v>1105</v>
      </c>
      <c r="D243" s="236" t="s">
        <v>1374</v>
      </c>
      <c r="E243" s="163">
        <v>20103001</v>
      </c>
      <c r="F243" s="163">
        <v>9999</v>
      </c>
      <c r="G243" s="162" t="s">
        <v>1373</v>
      </c>
      <c r="H243" s="161">
        <v>0</v>
      </c>
      <c r="I243" s="161">
        <v>40354000</v>
      </c>
      <c r="J243" s="161">
        <v>40354000</v>
      </c>
      <c r="K243" s="161">
        <v>40354000</v>
      </c>
      <c r="L243" s="161">
        <v>40354000</v>
      </c>
    </row>
    <row r="244" spans="1:12" x14ac:dyDescent="0.2">
      <c r="A244" s="167" t="s">
        <v>930</v>
      </c>
      <c r="B244" s="166" t="s">
        <v>552</v>
      </c>
      <c r="C244" s="163" t="s">
        <v>552</v>
      </c>
      <c r="D244" s="237" t="s">
        <v>552</v>
      </c>
      <c r="E244" s="163" t="s">
        <v>552</v>
      </c>
      <c r="F244" s="163" t="s">
        <v>552</v>
      </c>
      <c r="G244" s="165" t="s">
        <v>1372</v>
      </c>
      <c r="H244" s="161">
        <v>700621919</v>
      </c>
      <c r="I244" s="161">
        <v>700621919</v>
      </c>
      <c r="J244" s="161">
        <v>79600881</v>
      </c>
      <c r="K244" s="161">
        <v>19492269</v>
      </c>
      <c r="L244" s="161">
        <v>17041669</v>
      </c>
    </row>
    <row r="245" spans="1:12" x14ac:dyDescent="0.2">
      <c r="A245" s="164" t="s">
        <v>1369</v>
      </c>
      <c r="B245" s="163" t="s">
        <v>1293</v>
      </c>
      <c r="C245" s="163">
        <v>1105</v>
      </c>
      <c r="D245" s="236" t="s">
        <v>1371</v>
      </c>
      <c r="E245" s="163">
        <v>20103003</v>
      </c>
      <c r="F245" s="163">
        <v>9999</v>
      </c>
      <c r="G245" s="162" t="s">
        <v>1370</v>
      </c>
      <c r="H245" s="161">
        <v>500000000</v>
      </c>
      <c r="I245" s="161">
        <v>500000000</v>
      </c>
      <c r="J245" s="161">
        <v>34600881</v>
      </c>
      <c r="K245" s="161">
        <v>19492269</v>
      </c>
      <c r="L245" s="161">
        <v>17041669</v>
      </c>
    </row>
    <row r="246" spans="1:12" x14ac:dyDescent="0.2">
      <c r="A246" s="164" t="s">
        <v>1369</v>
      </c>
      <c r="B246" s="163" t="s">
        <v>241</v>
      </c>
      <c r="C246" s="163">
        <v>1201</v>
      </c>
      <c r="D246" s="236" t="s">
        <v>1368</v>
      </c>
      <c r="E246" s="163">
        <v>20103002</v>
      </c>
      <c r="F246" s="163">
        <v>9999</v>
      </c>
      <c r="G246" s="162" t="s">
        <v>1367</v>
      </c>
      <c r="H246" s="161">
        <v>19055000</v>
      </c>
      <c r="I246" s="161">
        <v>19055000</v>
      </c>
      <c r="J246" s="161">
        <v>0</v>
      </c>
      <c r="K246" s="161">
        <v>0</v>
      </c>
      <c r="L246" s="161">
        <v>0</v>
      </c>
    </row>
    <row r="247" spans="1:12" x14ac:dyDescent="0.2">
      <c r="A247" s="164" t="s">
        <v>1369</v>
      </c>
      <c r="B247" s="163" t="s">
        <v>204</v>
      </c>
      <c r="C247" s="163">
        <v>1201</v>
      </c>
      <c r="D247" s="236" t="s">
        <v>1368</v>
      </c>
      <c r="E247" s="163">
        <v>20103002</v>
      </c>
      <c r="F247" s="163">
        <v>9999</v>
      </c>
      <c r="G247" s="162" t="s">
        <v>1367</v>
      </c>
      <c r="H247" s="161">
        <v>23127500</v>
      </c>
      <c r="I247" s="161">
        <v>23127500</v>
      </c>
      <c r="J247" s="161">
        <v>0</v>
      </c>
      <c r="K247" s="161">
        <v>0</v>
      </c>
      <c r="L247" s="161">
        <v>0</v>
      </c>
    </row>
    <row r="248" spans="1:12" x14ac:dyDescent="0.2">
      <c r="A248" s="164" t="s">
        <v>1369</v>
      </c>
      <c r="B248" s="163" t="s">
        <v>224</v>
      </c>
      <c r="C248" s="163">
        <v>1201</v>
      </c>
      <c r="D248" s="236" t="s">
        <v>1368</v>
      </c>
      <c r="E248" s="163">
        <v>20103002</v>
      </c>
      <c r="F248" s="163">
        <v>9999</v>
      </c>
      <c r="G248" s="162" t="s">
        <v>1367</v>
      </c>
      <c r="H248" s="161">
        <v>100000000</v>
      </c>
      <c r="I248" s="161">
        <v>100000000</v>
      </c>
      <c r="J248" s="161">
        <v>0</v>
      </c>
      <c r="K248" s="161">
        <v>0</v>
      </c>
      <c r="L248" s="161">
        <v>0</v>
      </c>
    </row>
    <row r="249" spans="1:12" x14ac:dyDescent="0.2">
      <c r="A249" s="164" t="s">
        <v>1369</v>
      </c>
      <c r="B249" s="163" t="s">
        <v>605</v>
      </c>
      <c r="C249" s="163">
        <v>1201</v>
      </c>
      <c r="D249" s="236" t="s">
        <v>1368</v>
      </c>
      <c r="E249" s="163">
        <v>20103002</v>
      </c>
      <c r="F249" s="163">
        <v>9999</v>
      </c>
      <c r="G249" s="162" t="s">
        <v>1367</v>
      </c>
      <c r="H249" s="161">
        <v>25590542</v>
      </c>
      <c r="I249" s="161">
        <v>25590542</v>
      </c>
      <c r="J249" s="161">
        <v>16500000</v>
      </c>
      <c r="K249" s="161">
        <v>0</v>
      </c>
      <c r="L249" s="161">
        <v>0</v>
      </c>
    </row>
    <row r="250" spans="1:12" x14ac:dyDescent="0.2">
      <c r="A250" s="164" t="s">
        <v>1369</v>
      </c>
      <c r="B250" s="163" t="s">
        <v>244</v>
      </c>
      <c r="C250" s="163">
        <v>1201</v>
      </c>
      <c r="D250" s="236" t="s">
        <v>1368</v>
      </c>
      <c r="E250" s="163">
        <v>20103002</v>
      </c>
      <c r="F250" s="163">
        <v>9999</v>
      </c>
      <c r="G250" s="162" t="s">
        <v>1367</v>
      </c>
      <c r="H250" s="161">
        <v>32848877</v>
      </c>
      <c r="I250" s="161">
        <v>32848877</v>
      </c>
      <c r="J250" s="161">
        <v>28500000</v>
      </c>
      <c r="K250" s="161">
        <v>0</v>
      </c>
      <c r="L250" s="161">
        <v>0</v>
      </c>
    </row>
    <row r="251" spans="1:12" x14ac:dyDescent="0.2">
      <c r="A251" s="164" t="s">
        <v>930</v>
      </c>
      <c r="B251" s="163" t="s">
        <v>552</v>
      </c>
      <c r="C251" s="163" t="s">
        <v>552</v>
      </c>
      <c r="D251" s="236" t="s">
        <v>552</v>
      </c>
      <c r="E251" s="163" t="s">
        <v>552</v>
      </c>
      <c r="F251" s="163" t="s">
        <v>552</v>
      </c>
      <c r="G251" s="162" t="s">
        <v>1366</v>
      </c>
      <c r="H251" s="161">
        <v>14790457043</v>
      </c>
      <c r="I251" s="161">
        <v>16151048055</v>
      </c>
      <c r="J251" s="161">
        <v>1089221879</v>
      </c>
      <c r="K251" s="161">
        <v>1089221879</v>
      </c>
      <c r="L251" s="161">
        <v>1089221879</v>
      </c>
    </row>
    <row r="252" spans="1:12" x14ac:dyDescent="0.2">
      <c r="A252" s="164" t="s">
        <v>1349</v>
      </c>
      <c r="B252" s="163" t="s">
        <v>1365</v>
      </c>
      <c r="C252" s="163">
        <v>1105</v>
      </c>
      <c r="D252" s="236" t="s">
        <v>1361</v>
      </c>
      <c r="E252" s="163">
        <v>20103002</v>
      </c>
      <c r="F252" s="163">
        <v>9999</v>
      </c>
      <c r="G252" s="162" t="s">
        <v>1360</v>
      </c>
      <c r="H252" s="161">
        <v>1364433771</v>
      </c>
      <c r="I252" s="161">
        <v>1364433771</v>
      </c>
      <c r="J252" s="161">
        <v>109609692</v>
      </c>
      <c r="K252" s="161">
        <v>109609692</v>
      </c>
      <c r="L252" s="161">
        <v>109609692</v>
      </c>
    </row>
    <row r="253" spans="1:12" x14ac:dyDescent="0.2">
      <c r="A253" s="164" t="s">
        <v>1349</v>
      </c>
      <c r="B253" s="163" t="s">
        <v>1364</v>
      </c>
      <c r="C253" s="163">
        <v>1105</v>
      </c>
      <c r="D253" s="236" t="s">
        <v>1361</v>
      </c>
      <c r="E253" s="163">
        <v>20103002</v>
      </c>
      <c r="F253" s="163">
        <v>9999</v>
      </c>
      <c r="G253" s="162" t="s">
        <v>1360</v>
      </c>
      <c r="H253" s="161">
        <v>1900000000</v>
      </c>
      <c r="I253" s="161">
        <v>1900000000</v>
      </c>
      <c r="J253" s="161">
        <v>0</v>
      </c>
      <c r="K253" s="161">
        <v>0</v>
      </c>
      <c r="L253" s="161">
        <v>0</v>
      </c>
    </row>
    <row r="254" spans="1:12" x14ac:dyDescent="0.2">
      <c r="A254" s="164" t="s">
        <v>1349</v>
      </c>
      <c r="B254" s="163" t="s">
        <v>1363</v>
      </c>
      <c r="C254" s="163">
        <v>1105</v>
      </c>
      <c r="D254" s="236" t="s">
        <v>1361</v>
      </c>
      <c r="E254" s="163">
        <v>20103002</v>
      </c>
      <c r="F254" s="163">
        <v>9999</v>
      </c>
      <c r="G254" s="162" t="s">
        <v>1360</v>
      </c>
      <c r="H254" s="161">
        <v>0</v>
      </c>
      <c r="I254" s="161">
        <v>339499994</v>
      </c>
      <c r="J254" s="161">
        <v>258388855</v>
      </c>
      <c r="K254" s="161">
        <v>258388855</v>
      </c>
      <c r="L254" s="161">
        <v>258388855</v>
      </c>
    </row>
    <row r="255" spans="1:12" x14ac:dyDescent="0.2">
      <c r="A255" s="164" t="s">
        <v>1349</v>
      </c>
      <c r="B255" s="163" t="s">
        <v>1362</v>
      </c>
      <c r="C255" s="163">
        <v>1105</v>
      </c>
      <c r="D255" s="236" t="s">
        <v>1361</v>
      </c>
      <c r="E255" s="163">
        <v>20103002</v>
      </c>
      <c r="F255" s="163">
        <v>9999</v>
      </c>
      <c r="G255" s="162" t="s">
        <v>1360</v>
      </c>
      <c r="H255" s="161">
        <v>0</v>
      </c>
      <c r="I255" s="161">
        <v>455028862</v>
      </c>
      <c r="J255" s="161">
        <v>166737665</v>
      </c>
      <c r="K255" s="161">
        <v>166737665</v>
      </c>
      <c r="L255" s="161">
        <v>166737665</v>
      </c>
    </row>
    <row r="256" spans="1:12" x14ac:dyDescent="0.2">
      <c r="A256" s="164" t="s">
        <v>1349</v>
      </c>
      <c r="B256" s="163" t="s">
        <v>1359</v>
      </c>
      <c r="C256" s="163">
        <v>1105</v>
      </c>
      <c r="D256" s="236" t="s">
        <v>1357</v>
      </c>
      <c r="E256" s="163">
        <v>20103002</v>
      </c>
      <c r="F256" s="163">
        <v>9999</v>
      </c>
      <c r="G256" s="162" t="s">
        <v>1356</v>
      </c>
      <c r="H256" s="161">
        <v>1288256665</v>
      </c>
      <c r="I256" s="161">
        <v>1334035547</v>
      </c>
      <c r="J256" s="161">
        <v>66063000</v>
      </c>
      <c r="K256" s="161">
        <v>66063000</v>
      </c>
      <c r="L256" s="161">
        <v>66063000</v>
      </c>
    </row>
    <row r="257" spans="1:12" x14ac:dyDescent="0.2">
      <c r="A257" s="164" t="s">
        <v>1349</v>
      </c>
      <c r="B257" s="163" t="s">
        <v>1358</v>
      </c>
      <c r="C257" s="163">
        <v>1105</v>
      </c>
      <c r="D257" s="236" t="s">
        <v>1357</v>
      </c>
      <c r="E257" s="163">
        <v>20103002</v>
      </c>
      <c r="F257" s="163">
        <v>9999</v>
      </c>
      <c r="G257" s="162" t="s">
        <v>1356</v>
      </c>
      <c r="H257" s="161">
        <v>0</v>
      </c>
      <c r="I257" s="161">
        <v>389046423</v>
      </c>
      <c r="J257" s="161">
        <v>357183254</v>
      </c>
      <c r="K257" s="161">
        <v>357183254</v>
      </c>
      <c r="L257" s="161">
        <v>357183254</v>
      </c>
    </row>
    <row r="258" spans="1:12" x14ac:dyDescent="0.2">
      <c r="A258" s="164" t="s">
        <v>1349</v>
      </c>
      <c r="B258" s="163" t="s">
        <v>1293</v>
      </c>
      <c r="C258" s="163">
        <v>1105</v>
      </c>
      <c r="D258" s="236" t="s">
        <v>1355</v>
      </c>
      <c r="E258" s="163">
        <v>20103002</v>
      </c>
      <c r="F258" s="163">
        <v>9999</v>
      </c>
      <c r="G258" s="162" t="s">
        <v>1354</v>
      </c>
      <c r="H258" s="161">
        <v>2038680543</v>
      </c>
      <c r="I258" s="161">
        <v>1488680543</v>
      </c>
      <c r="J258" s="161">
        <v>0</v>
      </c>
      <c r="K258" s="161">
        <v>0</v>
      </c>
      <c r="L258" s="161">
        <v>0</v>
      </c>
    </row>
    <row r="259" spans="1:12" x14ac:dyDescent="0.2">
      <c r="A259" s="164" t="s">
        <v>1349</v>
      </c>
      <c r="B259" s="163" t="s">
        <v>1353</v>
      </c>
      <c r="C259" s="163">
        <v>1105</v>
      </c>
      <c r="D259" s="236" t="s">
        <v>1351</v>
      </c>
      <c r="E259" s="163">
        <v>20103002</v>
      </c>
      <c r="F259" s="163">
        <v>9999</v>
      </c>
      <c r="G259" s="162" t="s">
        <v>1350</v>
      </c>
      <c r="H259" s="161">
        <v>1199086064</v>
      </c>
      <c r="I259" s="161">
        <v>1267754388</v>
      </c>
      <c r="J259" s="161">
        <v>63644745</v>
      </c>
      <c r="K259" s="161">
        <v>63644745</v>
      </c>
      <c r="L259" s="161">
        <v>63644745</v>
      </c>
    </row>
    <row r="260" spans="1:12" x14ac:dyDescent="0.2">
      <c r="A260" s="164" t="s">
        <v>1349</v>
      </c>
      <c r="B260" s="163" t="s">
        <v>1352</v>
      </c>
      <c r="C260" s="163">
        <v>1105</v>
      </c>
      <c r="D260" s="236" t="s">
        <v>1351</v>
      </c>
      <c r="E260" s="163">
        <v>20103002</v>
      </c>
      <c r="F260" s="163">
        <v>9999</v>
      </c>
      <c r="G260" s="162" t="s">
        <v>1350</v>
      </c>
      <c r="H260" s="161">
        <v>0</v>
      </c>
      <c r="I260" s="161">
        <v>612568527</v>
      </c>
      <c r="J260" s="161">
        <v>67594668</v>
      </c>
      <c r="K260" s="161">
        <v>67594668</v>
      </c>
      <c r="L260" s="161">
        <v>67594668</v>
      </c>
    </row>
    <row r="261" spans="1:12" x14ac:dyDescent="0.2">
      <c r="A261" s="164" t="s">
        <v>1349</v>
      </c>
      <c r="B261" s="163" t="s">
        <v>1348</v>
      </c>
      <c r="C261" s="163">
        <v>1105</v>
      </c>
      <c r="D261" s="236" t="s">
        <v>1347</v>
      </c>
      <c r="E261" s="163">
        <v>20103002</v>
      </c>
      <c r="F261" s="163">
        <v>9999</v>
      </c>
      <c r="G261" s="162" t="s">
        <v>1346</v>
      </c>
      <c r="H261" s="161">
        <v>7000000000</v>
      </c>
      <c r="I261" s="161">
        <v>7000000000</v>
      </c>
      <c r="J261" s="161">
        <v>0</v>
      </c>
      <c r="K261" s="161">
        <v>0</v>
      </c>
      <c r="L261" s="161">
        <v>0</v>
      </c>
    </row>
    <row r="262" spans="1:12" ht="38.25" x14ac:dyDescent="0.2">
      <c r="A262" s="164" t="s">
        <v>930</v>
      </c>
      <c r="B262" s="163" t="s">
        <v>552</v>
      </c>
      <c r="C262" s="163" t="s">
        <v>552</v>
      </c>
      <c r="D262" s="236" t="s">
        <v>552</v>
      </c>
      <c r="E262" s="163" t="s">
        <v>552</v>
      </c>
      <c r="F262" s="163" t="s">
        <v>552</v>
      </c>
      <c r="G262" s="242" t="s">
        <v>1345</v>
      </c>
      <c r="H262" s="161">
        <v>7996136821</v>
      </c>
      <c r="I262" s="161">
        <v>7996136821</v>
      </c>
      <c r="J262" s="161">
        <v>5960913410</v>
      </c>
      <c r="K262" s="161">
        <v>5960913410</v>
      </c>
      <c r="L262" s="161">
        <v>5960913410</v>
      </c>
    </row>
    <row r="263" spans="1:12" x14ac:dyDescent="0.2">
      <c r="A263" s="164" t="s">
        <v>1344</v>
      </c>
      <c r="B263" s="163" t="s">
        <v>1343</v>
      </c>
      <c r="C263" s="163">
        <v>1105</v>
      </c>
      <c r="D263" s="236" t="s">
        <v>1342</v>
      </c>
      <c r="E263" s="163">
        <v>20103001</v>
      </c>
      <c r="F263" s="163">
        <v>9999</v>
      </c>
      <c r="G263" s="162" t="s">
        <v>1341</v>
      </c>
      <c r="H263" s="161">
        <v>7996136821</v>
      </c>
      <c r="I263" s="161">
        <v>7996136821</v>
      </c>
      <c r="J263" s="161">
        <v>5960913410</v>
      </c>
      <c r="K263" s="161">
        <v>5960913410</v>
      </c>
      <c r="L263" s="161">
        <v>5960913410</v>
      </c>
    </row>
    <row r="264" spans="1:12" x14ac:dyDescent="0.2">
      <c r="A264" s="164" t="s">
        <v>930</v>
      </c>
      <c r="B264" s="163" t="s">
        <v>552</v>
      </c>
      <c r="C264" s="163" t="s">
        <v>552</v>
      </c>
      <c r="D264" s="236" t="s">
        <v>552</v>
      </c>
      <c r="E264" s="163" t="s">
        <v>552</v>
      </c>
      <c r="F264" s="163" t="s">
        <v>552</v>
      </c>
      <c r="G264" s="162" t="s">
        <v>1340</v>
      </c>
      <c r="H264" s="161">
        <v>1508527695</v>
      </c>
      <c r="I264" s="161">
        <v>1652413046</v>
      </c>
      <c r="J264" s="161">
        <v>487599464</v>
      </c>
      <c r="K264" s="161">
        <v>487599464</v>
      </c>
      <c r="L264" s="161">
        <v>483458884</v>
      </c>
    </row>
    <row r="265" spans="1:12" x14ac:dyDescent="0.2">
      <c r="A265" s="164" t="s">
        <v>1333</v>
      </c>
      <c r="B265" s="163" t="s">
        <v>1293</v>
      </c>
      <c r="C265" s="163">
        <v>1102</v>
      </c>
      <c r="D265" s="236" t="s">
        <v>1339</v>
      </c>
      <c r="E265" s="163">
        <v>20103003</v>
      </c>
      <c r="F265" s="163">
        <v>9999</v>
      </c>
      <c r="G265" s="162" t="s">
        <v>1338</v>
      </c>
      <c r="H265" s="161">
        <v>105974989</v>
      </c>
      <c r="I265" s="161">
        <v>105974989</v>
      </c>
      <c r="J265" s="161">
        <v>28280950</v>
      </c>
      <c r="K265" s="161">
        <v>28280950</v>
      </c>
      <c r="L265" s="161">
        <v>24140370</v>
      </c>
    </row>
    <row r="266" spans="1:12" x14ac:dyDescent="0.2">
      <c r="A266" s="164" t="s">
        <v>1333</v>
      </c>
      <c r="B266" s="163" t="s">
        <v>1337</v>
      </c>
      <c r="C266" s="163">
        <v>1105</v>
      </c>
      <c r="D266" s="236" t="s">
        <v>1336</v>
      </c>
      <c r="E266" s="163">
        <v>20103001</v>
      </c>
      <c r="F266" s="163">
        <v>9999</v>
      </c>
      <c r="G266" s="162" t="s">
        <v>1335</v>
      </c>
      <c r="H266" s="161">
        <v>507072096</v>
      </c>
      <c r="I266" s="161">
        <v>507072096</v>
      </c>
      <c r="J266" s="161">
        <v>0</v>
      </c>
      <c r="K266" s="161">
        <v>0</v>
      </c>
      <c r="L266" s="161">
        <v>0</v>
      </c>
    </row>
    <row r="267" spans="1:12" x14ac:dyDescent="0.2">
      <c r="A267" s="164" t="s">
        <v>1333</v>
      </c>
      <c r="B267" s="163" t="s">
        <v>1334</v>
      </c>
      <c r="C267" s="163">
        <v>1105</v>
      </c>
      <c r="D267" s="236" t="s">
        <v>1331</v>
      </c>
      <c r="E267" s="163">
        <v>20103001</v>
      </c>
      <c r="F267" s="163">
        <v>9999</v>
      </c>
      <c r="G267" s="162" t="s">
        <v>1330</v>
      </c>
      <c r="H267" s="161">
        <v>895480610</v>
      </c>
      <c r="I267" s="161">
        <v>895480610</v>
      </c>
      <c r="J267" s="161">
        <v>315433163</v>
      </c>
      <c r="K267" s="161">
        <v>315433163</v>
      </c>
      <c r="L267" s="161">
        <v>315433163</v>
      </c>
    </row>
    <row r="268" spans="1:12" x14ac:dyDescent="0.2">
      <c r="A268" s="164" t="s">
        <v>1333</v>
      </c>
      <c r="B268" s="163" t="s">
        <v>1332</v>
      </c>
      <c r="C268" s="163">
        <v>1105</v>
      </c>
      <c r="D268" s="236" t="s">
        <v>1331</v>
      </c>
      <c r="E268" s="163">
        <v>20103001</v>
      </c>
      <c r="F268" s="163">
        <v>9999</v>
      </c>
      <c r="G268" s="162" t="s">
        <v>1330</v>
      </c>
      <c r="H268" s="161">
        <v>0</v>
      </c>
      <c r="I268" s="161">
        <v>143885351</v>
      </c>
      <c r="J268" s="161">
        <v>143885351</v>
      </c>
      <c r="K268" s="161">
        <v>143885351</v>
      </c>
      <c r="L268" s="161">
        <v>143885351</v>
      </c>
    </row>
    <row r="269" spans="1:12" ht="38.25" x14ac:dyDescent="0.2">
      <c r="A269" s="164" t="s">
        <v>930</v>
      </c>
      <c r="B269" s="163" t="s">
        <v>552</v>
      </c>
      <c r="C269" s="163" t="s">
        <v>552</v>
      </c>
      <c r="D269" s="236" t="s">
        <v>552</v>
      </c>
      <c r="E269" s="163" t="s">
        <v>552</v>
      </c>
      <c r="F269" s="163" t="s">
        <v>552</v>
      </c>
      <c r="G269" s="242" t="s">
        <v>1329</v>
      </c>
      <c r="H269" s="161">
        <v>4363803976</v>
      </c>
      <c r="I269" s="161">
        <v>5531766547</v>
      </c>
      <c r="J269" s="161">
        <v>1705900843</v>
      </c>
      <c r="K269" s="161">
        <v>1705900843</v>
      </c>
      <c r="L269" s="161">
        <v>1705900843</v>
      </c>
    </row>
    <row r="270" spans="1:12" x14ac:dyDescent="0.2">
      <c r="A270" s="164" t="s">
        <v>1318</v>
      </c>
      <c r="B270" s="163" t="s">
        <v>552</v>
      </c>
      <c r="C270" s="163" t="s">
        <v>552</v>
      </c>
      <c r="D270" s="236" t="s">
        <v>552</v>
      </c>
      <c r="E270" s="163" t="s">
        <v>552</v>
      </c>
      <c r="F270" s="163" t="s">
        <v>552</v>
      </c>
      <c r="G270" s="162" t="s">
        <v>1328</v>
      </c>
      <c r="H270" s="161">
        <v>3220572136</v>
      </c>
      <c r="I270" s="161">
        <v>4122775618</v>
      </c>
      <c r="J270" s="161">
        <v>1705900843</v>
      </c>
      <c r="K270" s="161">
        <v>1705900843</v>
      </c>
      <c r="L270" s="161">
        <v>1705900843</v>
      </c>
    </row>
    <row r="271" spans="1:12" x14ac:dyDescent="0.2">
      <c r="A271" s="164" t="s">
        <v>1327</v>
      </c>
      <c r="B271" s="163" t="s">
        <v>552</v>
      </c>
      <c r="C271" s="163" t="s">
        <v>552</v>
      </c>
      <c r="D271" s="236" t="s">
        <v>552</v>
      </c>
      <c r="E271" s="163" t="s">
        <v>552</v>
      </c>
      <c r="F271" s="163" t="s">
        <v>552</v>
      </c>
      <c r="G271" s="162" t="s">
        <v>1326</v>
      </c>
      <c r="H271" s="161">
        <v>3220572136</v>
      </c>
      <c r="I271" s="161">
        <v>4122775618</v>
      </c>
      <c r="J271" s="161">
        <v>1705900843</v>
      </c>
      <c r="K271" s="161">
        <v>1705900843</v>
      </c>
      <c r="L271" s="161">
        <v>1705900843</v>
      </c>
    </row>
    <row r="272" spans="1:12" x14ac:dyDescent="0.2">
      <c r="A272" s="164" t="s">
        <v>1322</v>
      </c>
      <c r="B272" s="163" t="s">
        <v>1325</v>
      </c>
      <c r="C272" s="163">
        <v>1105</v>
      </c>
      <c r="D272" s="236" t="s">
        <v>1320</v>
      </c>
      <c r="E272" s="163">
        <v>20103001</v>
      </c>
      <c r="F272" s="163">
        <v>9999</v>
      </c>
      <c r="G272" s="162" t="s">
        <v>1319</v>
      </c>
      <c r="H272" s="161">
        <v>1610286068</v>
      </c>
      <c r="I272" s="161">
        <v>1667509671</v>
      </c>
      <c r="J272" s="161">
        <v>459072283</v>
      </c>
      <c r="K272" s="161">
        <v>459072283</v>
      </c>
      <c r="L272" s="161">
        <v>459072283</v>
      </c>
    </row>
    <row r="273" spans="1:12" x14ac:dyDescent="0.2">
      <c r="A273" s="164" t="s">
        <v>1322</v>
      </c>
      <c r="B273" s="163" t="s">
        <v>1324</v>
      </c>
      <c r="C273" s="163">
        <v>1105</v>
      </c>
      <c r="D273" s="236" t="s">
        <v>1320</v>
      </c>
      <c r="E273" s="163">
        <v>20103001</v>
      </c>
      <c r="F273" s="163">
        <v>9999</v>
      </c>
      <c r="G273" s="162" t="s">
        <v>1319</v>
      </c>
      <c r="H273" s="161">
        <v>1610286068</v>
      </c>
      <c r="I273" s="161">
        <v>1667509671</v>
      </c>
      <c r="J273" s="161">
        <v>459072284</v>
      </c>
      <c r="K273" s="161">
        <v>459072284</v>
      </c>
      <c r="L273" s="161">
        <v>459072284</v>
      </c>
    </row>
    <row r="274" spans="1:12" x14ac:dyDescent="0.2">
      <c r="A274" s="164" t="s">
        <v>1322</v>
      </c>
      <c r="B274" s="163" t="s">
        <v>1323</v>
      </c>
      <c r="C274" s="163">
        <v>1105</v>
      </c>
      <c r="D274" s="236" t="s">
        <v>1320</v>
      </c>
      <c r="E274" s="163">
        <v>20103001</v>
      </c>
      <c r="F274" s="163">
        <v>9999</v>
      </c>
      <c r="G274" s="162" t="s">
        <v>1319</v>
      </c>
      <c r="H274" s="161">
        <v>0</v>
      </c>
      <c r="I274" s="161">
        <v>393879645</v>
      </c>
      <c r="J274" s="161">
        <v>393879645</v>
      </c>
      <c r="K274" s="161">
        <v>393879645</v>
      </c>
      <c r="L274" s="161">
        <v>393879645</v>
      </c>
    </row>
    <row r="275" spans="1:12" x14ac:dyDescent="0.2">
      <c r="A275" s="164" t="s">
        <v>1322</v>
      </c>
      <c r="B275" s="163" t="s">
        <v>1321</v>
      </c>
      <c r="C275" s="163">
        <v>1105</v>
      </c>
      <c r="D275" s="236" t="s">
        <v>1320</v>
      </c>
      <c r="E275" s="163">
        <v>20103001</v>
      </c>
      <c r="F275" s="163">
        <v>9999</v>
      </c>
      <c r="G275" s="162" t="s">
        <v>1319</v>
      </c>
      <c r="H275" s="161">
        <v>0</v>
      </c>
      <c r="I275" s="161">
        <v>393876631</v>
      </c>
      <c r="J275" s="161">
        <v>393876631</v>
      </c>
      <c r="K275" s="161">
        <v>393876631</v>
      </c>
      <c r="L275" s="161">
        <v>393876631</v>
      </c>
    </row>
    <row r="276" spans="1:12" x14ac:dyDescent="0.2">
      <c r="A276" s="164" t="s">
        <v>1318</v>
      </c>
      <c r="B276" s="163" t="s">
        <v>552</v>
      </c>
      <c r="C276" s="163" t="s">
        <v>552</v>
      </c>
      <c r="D276" s="236" t="s">
        <v>552</v>
      </c>
      <c r="E276" s="163" t="s">
        <v>552</v>
      </c>
      <c r="F276" s="163" t="s">
        <v>552</v>
      </c>
      <c r="G276" s="162" t="s">
        <v>1317</v>
      </c>
      <c r="H276" s="161">
        <v>1143231840</v>
      </c>
      <c r="I276" s="161">
        <v>1408990929</v>
      </c>
      <c r="J276" s="161">
        <v>0</v>
      </c>
      <c r="K276" s="161">
        <v>0</v>
      </c>
      <c r="L276" s="161">
        <v>0</v>
      </c>
    </row>
    <row r="277" spans="1:12" x14ac:dyDescent="0.2">
      <c r="A277" s="164" t="s">
        <v>1316</v>
      </c>
      <c r="B277" s="163" t="s">
        <v>552</v>
      </c>
      <c r="C277" s="163" t="s">
        <v>552</v>
      </c>
      <c r="D277" s="236" t="s">
        <v>552</v>
      </c>
      <c r="E277" s="163" t="s">
        <v>552</v>
      </c>
      <c r="F277" s="163" t="s">
        <v>552</v>
      </c>
      <c r="G277" s="162" t="s">
        <v>1315</v>
      </c>
      <c r="H277" s="161">
        <v>1143231840</v>
      </c>
      <c r="I277" s="161">
        <v>1408990929</v>
      </c>
      <c r="J277" s="161">
        <v>0</v>
      </c>
      <c r="K277" s="161">
        <v>0</v>
      </c>
      <c r="L277" s="161">
        <v>0</v>
      </c>
    </row>
    <row r="278" spans="1:12" x14ac:dyDescent="0.2">
      <c r="A278" s="164" t="s">
        <v>1304</v>
      </c>
      <c r="B278" s="163" t="s">
        <v>1314</v>
      </c>
      <c r="C278" s="163">
        <v>1105</v>
      </c>
      <c r="D278" s="236" t="s">
        <v>1312</v>
      </c>
      <c r="E278" s="163">
        <v>20103001</v>
      </c>
      <c r="F278" s="163">
        <v>9999</v>
      </c>
      <c r="G278" s="162" t="s">
        <v>1311</v>
      </c>
      <c r="H278" s="161">
        <v>217751787</v>
      </c>
      <c r="I278" s="161">
        <v>217751787</v>
      </c>
      <c r="J278" s="161">
        <v>0</v>
      </c>
      <c r="K278" s="161">
        <v>0</v>
      </c>
      <c r="L278" s="161">
        <v>0</v>
      </c>
    </row>
    <row r="279" spans="1:12" x14ac:dyDescent="0.2">
      <c r="A279" s="164" t="s">
        <v>1304</v>
      </c>
      <c r="B279" s="163" t="s">
        <v>1313</v>
      </c>
      <c r="C279" s="163">
        <v>1105</v>
      </c>
      <c r="D279" s="236" t="s">
        <v>1312</v>
      </c>
      <c r="E279" s="163">
        <v>20103001</v>
      </c>
      <c r="F279" s="163">
        <v>9999</v>
      </c>
      <c r="G279" s="162" t="s">
        <v>1311</v>
      </c>
      <c r="H279" s="161">
        <v>0</v>
      </c>
      <c r="I279" s="161">
        <v>243568403</v>
      </c>
      <c r="J279" s="161">
        <v>0</v>
      </c>
      <c r="K279" s="161">
        <v>0</v>
      </c>
      <c r="L279" s="161">
        <v>0</v>
      </c>
    </row>
    <row r="280" spans="1:12" x14ac:dyDescent="0.2">
      <c r="A280" s="164" t="s">
        <v>1304</v>
      </c>
      <c r="B280" s="163" t="s">
        <v>1310</v>
      </c>
      <c r="C280" s="163">
        <v>1105</v>
      </c>
      <c r="D280" s="236" t="s">
        <v>1306</v>
      </c>
      <c r="E280" s="163">
        <v>20103001</v>
      </c>
      <c r="F280" s="163">
        <v>9999</v>
      </c>
      <c r="G280" s="162" t="s">
        <v>1305</v>
      </c>
      <c r="H280" s="161">
        <v>79868324</v>
      </c>
      <c r="I280" s="161">
        <v>79868324</v>
      </c>
      <c r="J280" s="161">
        <v>0</v>
      </c>
      <c r="K280" s="161">
        <v>0</v>
      </c>
      <c r="L280" s="161">
        <v>0</v>
      </c>
    </row>
    <row r="281" spans="1:12" x14ac:dyDescent="0.2">
      <c r="A281" s="164" t="s">
        <v>1304</v>
      </c>
      <c r="B281" s="163" t="s">
        <v>1309</v>
      </c>
      <c r="C281" s="163">
        <v>1105</v>
      </c>
      <c r="D281" s="236" t="s">
        <v>1306</v>
      </c>
      <c r="E281" s="163">
        <v>20103001</v>
      </c>
      <c r="F281" s="163">
        <v>9999</v>
      </c>
      <c r="G281" s="162" t="s">
        <v>1305</v>
      </c>
      <c r="H281" s="161">
        <v>119920500</v>
      </c>
      <c r="I281" s="161">
        <v>119920500</v>
      </c>
      <c r="J281" s="161">
        <v>0</v>
      </c>
      <c r="K281" s="161">
        <v>0</v>
      </c>
      <c r="L281" s="161">
        <v>0</v>
      </c>
    </row>
    <row r="282" spans="1:12" x14ac:dyDescent="0.2">
      <c r="A282" s="164" t="s">
        <v>1304</v>
      </c>
      <c r="B282" s="163" t="s">
        <v>1308</v>
      </c>
      <c r="C282" s="163">
        <v>1105</v>
      </c>
      <c r="D282" s="236" t="s">
        <v>1306</v>
      </c>
      <c r="E282" s="163">
        <v>20103001</v>
      </c>
      <c r="F282" s="163">
        <v>9999</v>
      </c>
      <c r="G282" s="162" t="s">
        <v>1305</v>
      </c>
      <c r="H282" s="161">
        <v>0</v>
      </c>
      <c r="I282" s="161">
        <v>5056159</v>
      </c>
      <c r="J282" s="161">
        <v>0</v>
      </c>
      <c r="K282" s="161">
        <v>0</v>
      </c>
      <c r="L282" s="161">
        <v>0</v>
      </c>
    </row>
    <row r="283" spans="1:12" x14ac:dyDescent="0.2">
      <c r="A283" s="164" t="s">
        <v>1304</v>
      </c>
      <c r="B283" s="163" t="s">
        <v>1307</v>
      </c>
      <c r="C283" s="163">
        <v>1105</v>
      </c>
      <c r="D283" s="236" t="s">
        <v>1306</v>
      </c>
      <c r="E283" s="163">
        <v>20103001</v>
      </c>
      <c r="F283" s="163">
        <v>9999</v>
      </c>
      <c r="G283" s="162" t="s">
        <v>1305</v>
      </c>
      <c r="H283" s="161">
        <v>0</v>
      </c>
      <c r="I283" s="161">
        <v>17134527</v>
      </c>
      <c r="J283" s="161">
        <v>0</v>
      </c>
      <c r="K283" s="161">
        <v>0</v>
      </c>
      <c r="L283" s="161">
        <v>0</v>
      </c>
    </row>
    <row r="284" spans="1:12" x14ac:dyDescent="0.2">
      <c r="A284" s="164" t="s">
        <v>1304</v>
      </c>
      <c r="B284" s="163" t="s">
        <v>1293</v>
      </c>
      <c r="C284" s="163">
        <v>1105</v>
      </c>
      <c r="D284" s="236" t="s">
        <v>1303</v>
      </c>
      <c r="E284" s="163">
        <v>20103003</v>
      </c>
      <c r="F284" s="163">
        <v>9999</v>
      </c>
      <c r="G284" s="162" t="s">
        <v>1302</v>
      </c>
      <c r="H284" s="161">
        <v>725691229</v>
      </c>
      <c r="I284" s="161">
        <v>725691229</v>
      </c>
      <c r="J284" s="161">
        <v>0</v>
      </c>
      <c r="K284" s="161">
        <v>0</v>
      </c>
      <c r="L284" s="161">
        <v>0</v>
      </c>
    </row>
    <row r="285" spans="1:12" x14ac:dyDescent="0.2">
      <c r="A285" s="167" t="s">
        <v>930</v>
      </c>
      <c r="B285" s="166" t="s">
        <v>552</v>
      </c>
      <c r="C285" s="163" t="s">
        <v>552</v>
      </c>
      <c r="D285" s="237" t="s">
        <v>552</v>
      </c>
      <c r="E285" s="163" t="s">
        <v>552</v>
      </c>
      <c r="F285" s="163" t="s">
        <v>552</v>
      </c>
      <c r="G285" s="165" t="s">
        <v>1301</v>
      </c>
      <c r="H285" s="161">
        <v>9682644078</v>
      </c>
      <c r="I285" s="161">
        <v>9682644078</v>
      </c>
      <c r="J285" s="161">
        <v>4440662142</v>
      </c>
      <c r="K285" s="161">
        <v>3976173905</v>
      </c>
      <c r="L285" s="161">
        <v>3904336620</v>
      </c>
    </row>
    <row r="286" spans="1:12" x14ac:dyDescent="0.2">
      <c r="A286" s="167" t="s">
        <v>1296</v>
      </c>
      <c r="B286" s="166" t="s">
        <v>552</v>
      </c>
      <c r="C286" s="163" t="s">
        <v>552</v>
      </c>
      <c r="D286" s="237" t="s">
        <v>552</v>
      </c>
      <c r="E286" s="163" t="s">
        <v>552</v>
      </c>
      <c r="F286" s="163" t="s">
        <v>552</v>
      </c>
      <c r="G286" s="165" t="s">
        <v>1300</v>
      </c>
      <c r="H286" s="161">
        <v>5428784255</v>
      </c>
      <c r="I286" s="161">
        <v>5428784255</v>
      </c>
      <c r="J286" s="161">
        <v>2440923034</v>
      </c>
      <c r="K286" s="161">
        <v>2200536213</v>
      </c>
      <c r="L286" s="161">
        <v>2128698928</v>
      </c>
    </row>
    <row r="287" spans="1:12" x14ac:dyDescent="0.2">
      <c r="A287" s="164" t="s">
        <v>1299</v>
      </c>
      <c r="B287" s="163" t="s">
        <v>1293</v>
      </c>
      <c r="C287" s="163">
        <v>1105</v>
      </c>
      <c r="D287" s="236" t="s">
        <v>1298</v>
      </c>
      <c r="E287" s="163">
        <v>20103001</v>
      </c>
      <c r="F287" s="163">
        <v>9999</v>
      </c>
      <c r="G287" s="162" t="s">
        <v>1297</v>
      </c>
      <c r="H287" s="161">
        <v>5428784255</v>
      </c>
      <c r="I287" s="161">
        <v>5428784255</v>
      </c>
      <c r="J287" s="161">
        <v>2440923034</v>
      </c>
      <c r="K287" s="161">
        <v>2200536213</v>
      </c>
      <c r="L287" s="161">
        <v>2128698928</v>
      </c>
    </row>
    <row r="288" spans="1:12" ht="25.5" x14ac:dyDescent="0.2">
      <c r="A288" s="167" t="s">
        <v>1296</v>
      </c>
      <c r="B288" s="166" t="s">
        <v>552</v>
      </c>
      <c r="C288" s="163" t="s">
        <v>552</v>
      </c>
      <c r="D288" s="237" t="s">
        <v>552</v>
      </c>
      <c r="E288" s="163" t="s">
        <v>552</v>
      </c>
      <c r="F288" s="163" t="s">
        <v>552</v>
      </c>
      <c r="G288" s="243" t="s">
        <v>1295</v>
      </c>
      <c r="H288" s="161">
        <v>4253859823</v>
      </c>
      <c r="I288" s="161">
        <v>4253859823</v>
      </c>
      <c r="J288" s="161">
        <v>1999739108</v>
      </c>
      <c r="K288" s="161">
        <v>1775637692</v>
      </c>
      <c r="L288" s="161">
        <v>1775637692</v>
      </c>
    </row>
    <row r="289" spans="1:12" x14ac:dyDescent="0.2">
      <c r="A289" s="164" t="s">
        <v>1294</v>
      </c>
      <c r="B289" s="163" t="s">
        <v>1293</v>
      </c>
      <c r="C289" s="163">
        <v>1105</v>
      </c>
      <c r="D289" s="236" t="s">
        <v>1290</v>
      </c>
      <c r="E289" s="163">
        <v>20103003</v>
      </c>
      <c r="F289" s="163">
        <v>9999</v>
      </c>
      <c r="G289" s="162" t="s">
        <v>923</v>
      </c>
      <c r="H289" s="161">
        <v>4253859823</v>
      </c>
      <c r="I289" s="161">
        <v>4253859823</v>
      </c>
      <c r="J289" s="161">
        <v>1999739108</v>
      </c>
      <c r="K289" s="161">
        <v>1775637692</v>
      </c>
      <c r="L289" s="161">
        <v>1775637692</v>
      </c>
    </row>
    <row r="290" spans="1:12" x14ac:dyDescent="0.2">
      <c r="A290" s="164" t="s">
        <v>1292</v>
      </c>
      <c r="B290" s="163" t="s">
        <v>1291</v>
      </c>
      <c r="C290" s="163">
        <v>1105</v>
      </c>
      <c r="D290" s="236" t="s">
        <v>1290</v>
      </c>
      <c r="E290" s="163">
        <v>20103003</v>
      </c>
      <c r="F290" s="163">
        <v>9999</v>
      </c>
      <c r="G290" s="162" t="s">
        <v>923</v>
      </c>
      <c r="H290" s="161">
        <v>622648930</v>
      </c>
      <c r="I290" s="161">
        <v>622648930</v>
      </c>
      <c r="J290" s="161">
        <v>207335557</v>
      </c>
      <c r="K290" s="161">
        <v>207335554</v>
      </c>
      <c r="L290" s="161">
        <v>207335554</v>
      </c>
    </row>
  </sheetData>
  <mergeCells count="3">
    <mergeCell ref="A1:A2"/>
    <mergeCell ref="G1:I1"/>
    <mergeCell ref="G2:I2"/>
  </mergeCells>
  <conditionalFormatting sqref="A4:L290">
    <cfRule type="expression" dxfId="289" priority="2">
      <formula>#REF!="D"</formula>
    </cfRule>
    <cfRule type="expression" dxfId="288" priority="3">
      <formula>#REF!="S"</formula>
    </cfRule>
  </conditionalFormatting>
  <pageMargins left="0.39370078740157483" right="0.39370078740157483" top="0.78740157480314965" bottom="1.5748031496062993" header="0" footer="0.51181102362204722"/>
  <pageSetup paperSize="120" scale="79" orientation="landscape" horizontalDpi="4294967295" verticalDpi="4294967295" r:id="rId1"/>
  <headerFooter alignWithMargins="0">
    <oddFooter xml:space="preserve">&amp;L
SANDRA MARCELA OSORIO CASTELLANOS
JEFE DE PRESUPUESTO
&amp;CLUIS ALEXANDER PINEDA PALACIO
SECRETARIO DE HACIENDA
&amp;RGUILLERMO ANDRES VALENCIA ALZATE            
JEFE GESTION FINANCIERA            
 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FFF00"/>
  </sheetPr>
  <dimension ref="A1:L710"/>
  <sheetViews>
    <sheetView showGridLines="0" view="pageLayout" topLeftCell="A16" zoomScaleNormal="80" zoomScaleSheetLayoutView="90" workbookViewId="0">
      <selection sqref="A1:L742"/>
    </sheetView>
  </sheetViews>
  <sheetFormatPr baseColWidth="10" defaultColWidth="9" defaultRowHeight="12.75" x14ac:dyDescent="0.2"/>
  <cols>
    <col min="1" max="1" width="14.140625" style="159" customWidth="1"/>
    <col min="2" max="2" width="7.28515625" style="233" customWidth="1"/>
    <col min="3" max="3" width="8.28515625" style="233" customWidth="1"/>
    <col min="4" max="4" width="10.140625" style="233" customWidth="1"/>
    <col min="5" max="5" width="10.42578125" style="233" customWidth="1"/>
    <col min="6" max="6" width="10" style="233" customWidth="1"/>
    <col min="7" max="7" width="56.85546875" style="159" customWidth="1"/>
    <col min="8" max="12" width="15.5703125" style="265" customWidth="1"/>
    <col min="13" max="16384" width="9" style="158"/>
  </cols>
  <sheetData>
    <row r="1" spans="1:12" ht="15" customHeight="1" x14ac:dyDescent="0.2">
      <c r="A1" s="268" t="s">
        <v>911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ht="18.75" customHeight="1" x14ac:dyDescent="0.2">
      <c r="A2" s="268" t="s">
        <v>2364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 s="253" customFormat="1" ht="33" customHeight="1" x14ac:dyDescent="0.25">
      <c r="A3" s="239" t="s">
        <v>576</v>
      </c>
      <c r="B3" s="252" t="s">
        <v>0</v>
      </c>
      <c r="C3" s="252" t="s">
        <v>1</v>
      </c>
      <c r="D3" s="252" t="s">
        <v>2</v>
      </c>
      <c r="E3" s="252" t="s">
        <v>586</v>
      </c>
      <c r="F3" s="252" t="s">
        <v>3</v>
      </c>
      <c r="G3" s="239" t="s">
        <v>973</v>
      </c>
      <c r="H3" s="256" t="s">
        <v>585</v>
      </c>
      <c r="I3" s="256" t="s">
        <v>947</v>
      </c>
      <c r="J3" s="256" t="s">
        <v>1684</v>
      </c>
      <c r="K3" s="256" t="s">
        <v>1683</v>
      </c>
      <c r="L3" s="256" t="s">
        <v>1682</v>
      </c>
    </row>
    <row r="4" spans="1:12" x14ac:dyDescent="0.2">
      <c r="A4" s="171" t="s">
        <v>1709</v>
      </c>
      <c r="B4" s="235" t="s">
        <v>552</v>
      </c>
      <c r="C4" s="235" t="s">
        <v>552</v>
      </c>
      <c r="D4" s="235" t="s">
        <v>552</v>
      </c>
      <c r="E4" s="235" t="s">
        <v>552</v>
      </c>
      <c r="F4" s="235" t="s">
        <v>552</v>
      </c>
      <c r="G4" s="240" t="s">
        <v>2348</v>
      </c>
      <c r="H4" s="257">
        <v>552973971281</v>
      </c>
      <c r="I4" s="257">
        <v>619375775860</v>
      </c>
      <c r="J4" s="257">
        <v>352340400185</v>
      </c>
      <c r="K4" s="257">
        <v>226358935772</v>
      </c>
      <c r="L4" s="257">
        <v>222418526873</v>
      </c>
    </row>
    <row r="5" spans="1:12" s="189" customFormat="1" x14ac:dyDescent="0.2">
      <c r="A5" s="171" t="s">
        <v>2228</v>
      </c>
      <c r="B5" s="244" t="s">
        <v>552</v>
      </c>
      <c r="C5" s="244" t="s">
        <v>552</v>
      </c>
      <c r="D5" s="244" t="s">
        <v>552</v>
      </c>
      <c r="E5" s="244" t="s">
        <v>552</v>
      </c>
      <c r="F5" s="244" t="s">
        <v>552</v>
      </c>
      <c r="G5" s="240" t="s">
        <v>769</v>
      </c>
      <c r="H5" s="257">
        <v>297805126557</v>
      </c>
      <c r="I5" s="257">
        <v>319018087256</v>
      </c>
      <c r="J5" s="257">
        <v>168996607750</v>
      </c>
      <c r="K5" s="257">
        <v>149961451506</v>
      </c>
      <c r="L5" s="257">
        <v>147050146092</v>
      </c>
    </row>
    <row r="6" spans="1:12" s="189" customFormat="1" x14ac:dyDescent="0.2">
      <c r="A6" s="171" t="s">
        <v>2290</v>
      </c>
      <c r="B6" s="244" t="s">
        <v>552</v>
      </c>
      <c r="C6" s="244" t="s">
        <v>552</v>
      </c>
      <c r="D6" s="244" t="s">
        <v>552</v>
      </c>
      <c r="E6" s="244" t="s">
        <v>552</v>
      </c>
      <c r="F6" s="244" t="s">
        <v>552</v>
      </c>
      <c r="G6" s="240" t="s">
        <v>2347</v>
      </c>
      <c r="H6" s="257">
        <v>250481041147</v>
      </c>
      <c r="I6" s="257">
        <v>264869262771</v>
      </c>
      <c r="J6" s="257">
        <v>138789607446</v>
      </c>
      <c r="K6" s="257">
        <v>132558013663</v>
      </c>
      <c r="L6" s="257">
        <v>129765277789</v>
      </c>
    </row>
    <row r="7" spans="1:12" x14ac:dyDescent="0.2">
      <c r="A7" s="171" t="s">
        <v>2339</v>
      </c>
      <c r="B7" s="235" t="s">
        <v>552</v>
      </c>
      <c r="C7" s="235" t="s">
        <v>552</v>
      </c>
      <c r="D7" s="235" t="s">
        <v>552</v>
      </c>
      <c r="E7" s="235" t="s">
        <v>552</v>
      </c>
      <c r="F7" s="235" t="s">
        <v>552</v>
      </c>
      <c r="G7" s="241" t="s">
        <v>2346</v>
      </c>
      <c r="H7" s="258">
        <v>188773724106</v>
      </c>
      <c r="I7" s="258">
        <v>190318341214</v>
      </c>
      <c r="J7" s="258">
        <v>103350441508</v>
      </c>
      <c r="K7" s="258">
        <v>103350441508</v>
      </c>
      <c r="L7" s="258">
        <v>102414859428</v>
      </c>
    </row>
    <row r="8" spans="1:12" x14ac:dyDescent="0.2">
      <c r="A8" s="171" t="s">
        <v>2342</v>
      </c>
      <c r="B8" s="235" t="s">
        <v>552</v>
      </c>
      <c r="C8" s="235" t="s">
        <v>552</v>
      </c>
      <c r="D8" s="235" t="s">
        <v>552</v>
      </c>
      <c r="E8" s="235" t="s">
        <v>552</v>
      </c>
      <c r="F8" s="235" t="s">
        <v>552</v>
      </c>
      <c r="G8" s="241" t="s">
        <v>2345</v>
      </c>
      <c r="H8" s="258">
        <v>180738117477</v>
      </c>
      <c r="I8" s="258">
        <v>182282734585</v>
      </c>
      <c r="J8" s="258">
        <v>100240114095</v>
      </c>
      <c r="K8" s="258">
        <v>100240114095</v>
      </c>
      <c r="L8" s="258">
        <v>99304532015</v>
      </c>
    </row>
    <row r="9" spans="1:12" x14ac:dyDescent="0.2">
      <c r="A9" s="164" t="s">
        <v>2343</v>
      </c>
      <c r="B9" s="236" t="s">
        <v>552</v>
      </c>
      <c r="C9" s="236" t="s">
        <v>552</v>
      </c>
      <c r="D9" s="236" t="s">
        <v>552</v>
      </c>
      <c r="E9" s="236" t="s">
        <v>552</v>
      </c>
      <c r="F9" s="236" t="s">
        <v>552</v>
      </c>
      <c r="G9" s="242" t="s">
        <v>2344</v>
      </c>
      <c r="H9" s="259">
        <v>168247474191</v>
      </c>
      <c r="I9" s="259">
        <v>169792091299</v>
      </c>
      <c r="J9" s="259">
        <v>92681937943</v>
      </c>
      <c r="K9" s="259">
        <v>92681937943</v>
      </c>
      <c r="L9" s="259">
        <v>91803359885</v>
      </c>
    </row>
    <row r="10" spans="1:12" x14ac:dyDescent="0.2">
      <c r="A10" s="167" t="s">
        <v>2343</v>
      </c>
      <c r="B10" s="237" t="s">
        <v>179</v>
      </c>
      <c r="C10" s="236">
        <v>1116</v>
      </c>
      <c r="D10" s="237" t="s">
        <v>2329</v>
      </c>
      <c r="E10" s="236">
        <v>70101274</v>
      </c>
      <c r="F10" s="236">
        <v>160054</v>
      </c>
      <c r="G10" s="243" t="s">
        <v>2247</v>
      </c>
      <c r="H10" s="259">
        <v>168247474191</v>
      </c>
      <c r="I10" s="259">
        <v>169792091299</v>
      </c>
      <c r="J10" s="259">
        <v>92681937943</v>
      </c>
      <c r="K10" s="259">
        <v>92681937943</v>
      </c>
      <c r="L10" s="259">
        <v>91803359885</v>
      </c>
    </row>
    <row r="11" spans="1:12" x14ac:dyDescent="0.2">
      <c r="A11" s="186" t="s">
        <v>2340</v>
      </c>
      <c r="B11" s="237" t="s">
        <v>552</v>
      </c>
      <c r="C11" s="236" t="s">
        <v>552</v>
      </c>
      <c r="D11" s="237" t="s">
        <v>552</v>
      </c>
      <c r="E11" s="236" t="s">
        <v>552</v>
      </c>
      <c r="F11" s="236" t="s">
        <v>552</v>
      </c>
      <c r="G11" s="243" t="s">
        <v>2341</v>
      </c>
      <c r="H11" s="259">
        <v>12490643286</v>
      </c>
      <c r="I11" s="259">
        <v>12490643286</v>
      </c>
      <c r="J11" s="259">
        <v>7558176152</v>
      </c>
      <c r="K11" s="259">
        <v>7558176152</v>
      </c>
      <c r="L11" s="259">
        <v>7501172130</v>
      </c>
    </row>
    <row r="12" spans="1:12" x14ac:dyDescent="0.2">
      <c r="A12" s="164" t="s">
        <v>2340</v>
      </c>
      <c r="B12" s="236" t="s">
        <v>180</v>
      </c>
      <c r="C12" s="236">
        <v>1116</v>
      </c>
      <c r="D12" s="236" t="s">
        <v>2329</v>
      </c>
      <c r="E12" s="236">
        <v>70101274</v>
      </c>
      <c r="F12" s="236">
        <v>160054</v>
      </c>
      <c r="G12" s="242" t="s">
        <v>2247</v>
      </c>
      <c r="H12" s="259">
        <v>12490643286</v>
      </c>
      <c r="I12" s="259">
        <v>12490643286</v>
      </c>
      <c r="J12" s="259">
        <v>7558176152</v>
      </c>
      <c r="K12" s="259">
        <v>7558176152</v>
      </c>
      <c r="L12" s="259">
        <v>7501172130</v>
      </c>
    </row>
    <row r="13" spans="1:12" x14ac:dyDescent="0.2">
      <c r="A13" s="171" t="s">
        <v>2338</v>
      </c>
      <c r="B13" s="235" t="s">
        <v>552</v>
      </c>
      <c r="C13" s="235" t="s">
        <v>552</v>
      </c>
      <c r="D13" s="235" t="s">
        <v>552</v>
      </c>
      <c r="E13" s="235" t="s">
        <v>552</v>
      </c>
      <c r="F13" s="235" t="s">
        <v>552</v>
      </c>
      <c r="G13" s="169" t="s">
        <v>2313</v>
      </c>
      <c r="H13" s="258">
        <v>8035606629</v>
      </c>
      <c r="I13" s="258">
        <v>8035606629</v>
      </c>
      <c r="J13" s="258">
        <v>3110327413</v>
      </c>
      <c r="K13" s="258">
        <v>3110327413</v>
      </c>
      <c r="L13" s="258">
        <v>3110327413</v>
      </c>
    </row>
    <row r="14" spans="1:12" x14ac:dyDescent="0.2">
      <c r="A14" s="164" t="s">
        <v>2338</v>
      </c>
      <c r="B14" s="236" t="s">
        <v>179</v>
      </c>
      <c r="C14" s="236">
        <v>1116</v>
      </c>
      <c r="D14" s="236" t="s">
        <v>2329</v>
      </c>
      <c r="E14" s="236">
        <v>70101274</v>
      </c>
      <c r="F14" s="236">
        <v>160054</v>
      </c>
      <c r="G14" s="242" t="s">
        <v>2247</v>
      </c>
      <c r="H14" s="259">
        <v>8035606629</v>
      </c>
      <c r="I14" s="259">
        <v>8035606629</v>
      </c>
      <c r="J14" s="259">
        <v>3110327413</v>
      </c>
      <c r="K14" s="259">
        <v>3110327413</v>
      </c>
      <c r="L14" s="259">
        <v>3110327413</v>
      </c>
    </row>
    <row r="15" spans="1:12" x14ac:dyDescent="0.2">
      <c r="A15" s="171" t="s">
        <v>2336</v>
      </c>
      <c r="B15" s="235" t="s">
        <v>552</v>
      </c>
      <c r="C15" s="235" t="s">
        <v>552</v>
      </c>
      <c r="D15" s="235" t="s">
        <v>552</v>
      </c>
      <c r="E15" s="235" t="s">
        <v>552</v>
      </c>
      <c r="F15" s="235" t="s">
        <v>552</v>
      </c>
      <c r="G15" s="241" t="s">
        <v>2337</v>
      </c>
      <c r="H15" s="258">
        <v>212000000</v>
      </c>
      <c r="I15" s="258">
        <v>712000000</v>
      </c>
      <c r="J15" s="258">
        <v>47300238</v>
      </c>
      <c r="K15" s="258">
        <v>34698773</v>
      </c>
      <c r="L15" s="258">
        <v>34532820</v>
      </c>
    </row>
    <row r="16" spans="1:12" x14ac:dyDescent="0.2">
      <c r="A16" s="164" t="s">
        <v>2336</v>
      </c>
      <c r="B16" s="236" t="s">
        <v>179</v>
      </c>
      <c r="C16" s="236">
        <v>1116</v>
      </c>
      <c r="D16" s="236" t="s">
        <v>1752</v>
      </c>
      <c r="E16" s="236">
        <v>70101274</v>
      </c>
      <c r="F16" s="236">
        <v>160054</v>
      </c>
      <c r="G16" s="162" t="s">
        <v>2247</v>
      </c>
      <c r="H16" s="259">
        <v>22000000</v>
      </c>
      <c r="I16" s="259">
        <v>22000000</v>
      </c>
      <c r="J16" s="259">
        <v>8364000</v>
      </c>
      <c r="K16" s="259">
        <v>136000</v>
      </c>
      <c r="L16" s="259">
        <v>136000</v>
      </c>
    </row>
    <row r="17" spans="1:12" x14ac:dyDescent="0.2">
      <c r="A17" s="164" t="s">
        <v>2336</v>
      </c>
      <c r="B17" s="236" t="s">
        <v>179</v>
      </c>
      <c r="C17" s="236">
        <v>1116</v>
      </c>
      <c r="D17" s="236" t="s">
        <v>1752</v>
      </c>
      <c r="E17" s="236">
        <v>70101274</v>
      </c>
      <c r="F17" s="236">
        <v>160054</v>
      </c>
      <c r="G17" s="162" t="s">
        <v>2247</v>
      </c>
      <c r="H17" s="259">
        <v>190000000</v>
      </c>
      <c r="I17" s="259">
        <v>190000000</v>
      </c>
      <c r="J17" s="259">
        <v>38936238</v>
      </c>
      <c r="K17" s="259">
        <v>34562773</v>
      </c>
      <c r="L17" s="259">
        <v>34396820</v>
      </c>
    </row>
    <row r="18" spans="1:12" x14ac:dyDescent="0.2">
      <c r="A18" s="167" t="s">
        <v>2336</v>
      </c>
      <c r="B18" s="237" t="s">
        <v>179</v>
      </c>
      <c r="C18" s="236">
        <v>1116</v>
      </c>
      <c r="D18" s="237" t="s">
        <v>1752</v>
      </c>
      <c r="E18" s="236">
        <v>70101274</v>
      </c>
      <c r="F18" s="236">
        <v>160054</v>
      </c>
      <c r="G18" s="165" t="s">
        <v>2247</v>
      </c>
      <c r="H18" s="259">
        <v>0</v>
      </c>
      <c r="I18" s="259">
        <v>500000000</v>
      </c>
      <c r="J18" s="259">
        <v>0</v>
      </c>
      <c r="K18" s="259">
        <v>0</v>
      </c>
      <c r="L18" s="259">
        <v>0</v>
      </c>
    </row>
    <row r="19" spans="1:12" x14ac:dyDescent="0.2">
      <c r="A19" s="164" t="s">
        <v>2335</v>
      </c>
      <c r="B19" s="236" t="s">
        <v>552</v>
      </c>
      <c r="C19" s="236" t="s">
        <v>552</v>
      </c>
      <c r="D19" s="236" t="s">
        <v>552</v>
      </c>
      <c r="E19" s="236" t="s">
        <v>552</v>
      </c>
      <c r="F19" s="236" t="s">
        <v>552</v>
      </c>
      <c r="G19" s="162" t="s">
        <v>1372</v>
      </c>
      <c r="H19" s="259">
        <v>10600000</v>
      </c>
      <c r="I19" s="259">
        <v>10600000</v>
      </c>
      <c r="J19" s="259">
        <v>0</v>
      </c>
      <c r="K19" s="259">
        <v>0</v>
      </c>
      <c r="L19" s="259">
        <v>0</v>
      </c>
    </row>
    <row r="20" spans="1:12" x14ac:dyDescent="0.2">
      <c r="A20" s="164" t="s">
        <v>2335</v>
      </c>
      <c r="B20" s="236" t="s">
        <v>179</v>
      </c>
      <c r="C20" s="236">
        <v>1116</v>
      </c>
      <c r="D20" s="236" t="s">
        <v>2334</v>
      </c>
      <c r="E20" s="236">
        <v>70101274</v>
      </c>
      <c r="F20" s="236">
        <v>160054</v>
      </c>
      <c r="G20" s="162" t="s">
        <v>2247</v>
      </c>
      <c r="H20" s="259">
        <v>10600000</v>
      </c>
      <c r="I20" s="259">
        <v>10600000</v>
      </c>
      <c r="J20" s="259">
        <v>0</v>
      </c>
      <c r="K20" s="259">
        <v>0</v>
      </c>
      <c r="L20" s="259">
        <v>0</v>
      </c>
    </row>
    <row r="21" spans="1:12" x14ac:dyDescent="0.2">
      <c r="A21" s="164" t="s">
        <v>2332</v>
      </c>
      <c r="B21" s="236" t="s">
        <v>552</v>
      </c>
      <c r="C21" s="236" t="s">
        <v>552</v>
      </c>
      <c r="D21" s="236" t="s">
        <v>552</v>
      </c>
      <c r="E21" s="236" t="s">
        <v>552</v>
      </c>
      <c r="F21" s="236" t="s">
        <v>552</v>
      </c>
      <c r="G21" s="162" t="s">
        <v>2333</v>
      </c>
      <c r="H21" s="259">
        <v>0</v>
      </c>
      <c r="I21" s="259">
        <v>12343604516</v>
      </c>
      <c r="J21" s="259">
        <v>0</v>
      </c>
      <c r="K21" s="259">
        <v>0</v>
      </c>
      <c r="L21" s="259">
        <v>0</v>
      </c>
    </row>
    <row r="22" spans="1:12" ht="28.5" customHeight="1" x14ac:dyDescent="0.2">
      <c r="A22" s="164" t="s">
        <v>2330</v>
      </c>
      <c r="B22" s="236" t="s">
        <v>552</v>
      </c>
      <c r="C22" s="236" t="s">
        <v>552</v>
      </c>
      <c r="D22" s="236" t="s">
        <v>552</v>
      </c>
      <c r="E22" s="236" t="s">
        <v>552</v>
      </c>
      <c r="F22" s="236" t="s">
        <v>552</v>
      </c>
      <c r="G22" s="242" t="s">
        <v>2331</v>
      </c>
      <c r="H22" s="259">
        <v>0</v>
      </c>
      <c r="I22" s="259">
        <v>12343604516</v>
      </c>
      <c r="J22" s="259">
        <v>0</v>
      </c>
      <c r="K22" s="259">
        <v>0</v>
      </c>
      <c r="L22" s="259">
        <v>0</v>
      </c>
    </row>
    <row r="23" spans="1:12" x14ac:dyDescent="0.2">
      <c r="A23" s="167" t="s">
        <v>2330</v>
      </c>
      <c r="B23" s="237" t="s">
        <v>693</v>
      </c>
      <c r="C23" s="236">
        <v>1116</v>
      </c>
      <c r="D23" s="237" t="s">
        <v>2329</v>
      </c>
      <c r="E23" s="236">
        <v>70101274</v>
      </c>
      <c r="F23" s="236">
        <v>160054</v>
      </c>
      <c r="G23" s="165" t="s">
        <v>2247</v>
      </c>
      <c r="H23" s="259">
        <v>0</v>
      </c>
      <c r="I23" s="259">
        <v>12343604516</v>
      </c>
      <c r="J23" s="259">
        <v>0</v>
      </c>
      <c r="K23" s="259">
        <v>0</v>
      </c>
      <c r="L23" s="259">
        <v>0</v>
      </c>
    </row>
    <row r="24" spans="1:12" s="189" customFormat="1" x14ac:dyDescent="0.2">
      <c r="A24" s="167" t="s">
        <v>2314</v>
      </c>
      <c r="B24" s="245" t="s">
        <v>552</v>
      </c>
      <c r="C24" s="246" t="s">
        <v>552</v>
      </c>
      <c r="D24" s="245" t="s">
        <v>552</v>
      </c>
      <c r="E24" s="246" t="s">
        <v>552</v>
      </c>
      <c r="F24" s="246" t="s">
        <v>552</v>
      </c>
      <c r="G24" s="190" t="s">
        <v>2328</v>
      </c>
      <c r="H24" s="260">
        <v>48173879031</v>
      </c>
      <c r="I24" s="260">
        <v>48173879031</v>
      </c>
      <c r="J24" s="260">
        <v>25317359101</v>
      </c>
      <c r="K24" s="260">
        <v>25317359101</v>
      </c>
      <c r="L24" s="260">
        <v>23475248535</v>
      </c>
    </row>
    <row r="25" spans="1:12" s="189" customFormat="1" x14ac:dyDescent="0.2">
      <c r="A25" s="167" t="s">
        <v>2324</v>
      </c>
      <c r="B25" s="245" t="s">
        <v>552</v>
      </c>
      <c r="C25" s="246" t="s">
        <v>552</v>
      </c>
      <c r="D25" s="245" t="s">
        <v>552</v>
      </c>
      <c r="E25" s="246" t="s">
        <v>552</v>
      </c>
      <c r="F25" s="246" t="s">
        <v>552</v>
      </c>
      <c r="G25" s="190" t="s">
        <v>2327</v>
      </c>
      <c r="H25" s="260">
        <v>27963258671</v>
      </c>
      <c r="I25" s="260">
        <v>27963258671</v>
      </c>
      <c r="J25" s="260">
        <v>16093288181</v>
      </c>
      <c r="K25" s="260">
        <v>16093288181</v>
      </c>
      <c r="L25" s="260">
        <v>16093288181</v>
      </c>
    </row>
    <row r="26" spans="1:12" x14ac:dyDescent="0.2">
      <c r="A26" s="167" t="s">
        <v>2326</v>
      </c>
      <c r="B26" s="237" t="s">
        <v>552</v>
      </c>
      <c r="C26" s="236" t="s">
        <v>552</v>
      </c>
      <c r="D26" s="237" t="s">
        <v>552</v>
      </c>
      <c r="E26" s="236" t="s">
        <v>552</v>
      </c>
      <c r="F26" s="236" t="s">
        <v>552</v>
      </c>
      <c r="G26" s="165" t="s">
        <v>2312</v>
      </c>
      <c r="H26" s="259">
        <v>13829950000</v>
      </c>
      <c r="I26" s="259">
        <v>13829950000</v>
      </c>
      <c r="J26" s="259">
        <v>7965364858</v>
      </c>
      <c r="K26" s="259">
        <v>7965364858</v>
      </c>
      <c r="L26" s="259">
        <v>7965364858</v>
      </c>
    </row>
    <row r="27" spans="1:12" x14ac:dyDescent="0.2">
      <c r="A27" s="167" t="s">
        <v>2325</v>
      </c>
      <c r="B27" s="237" t="s">
        <v>552</v>
      </c>
      <c r="C27" s="236" t="s">
        <v>552</v>
      </c>
      <c r="D27" s="237" t="s">
        <v>552</v>
      </c>
      <c r="E27" s="236" t="s">
        <v>552</v>
      </c>
      <c r="F27" s="236" t="s">
        <v>552</v>
      </c>
      <c r="G27" s="165" t="s">
        <v>2312</v>
      </c>
      <c r="H27" s="259">
        <v>13829950000</v>
      </c>
      <c r="I27" s="259">
        <v>13829950000</v>
      </c>
      <c r="J27" s="259">
        <v>7965364858</v>
      </c>
      <c r="K27" s="259">
        <v>7965364858</v>
      </c>
      <c r="L27" s="259">
        <v>7965364858</v>
      </c>
    </row>
    <row r="28" spans="1:12" x14ac:dyDescent="0.2">
      <c r="A28" s="164" t="s">
        <v>2325</v>
      </c>
      <c r="B28" s="236" t="s">
        <v>180</v>
      </c>
      <c r="C28" s="236">
        <v>1116</v>
      </c>
      <c r="D28" s="236" t="s">
        <v>2291</v>
      </c>
      <c r="E28" s="236">
        <v>70101274</v>
      </c>
      <c r="F28" s="236">
        <v>160054</v>
      </c>
      <c r="G28" s="162" t="s">
        <v>2247</v>
      </c>
      <c r="H28" s="259">
        <v>13829950000</v>
      </c>
      <c r="I28" s="259">
        <v>13829950000</v>
      </c>
      <c r="J28" s="259">
        <v>7965364858</v>
      </c>
      <c r="K28" s="259">
        <v>7965364858</v>
      </c>
      <c r="L28" s="259">
        <v>7965364858</v>
      </c>
    </row>
    <row r="29" spans="1:12" x14ac:dyDescent="0.2">
      <c r="A29" s="167" t="s">
        <v>2323</v>
      </c>
      <c r="B29" s="237" t="s">
        <v>552</v>
      </c>
      <c r="C29" s="236" t="s">
        <v>552</v>
      </c>
      <c r="D29" s="237" t="s">
        <v>552</v>
      </c>
      <c r="E29" s="236" t="s">
        <v>552</v>
      </c>
      <c r="F29" s="236" t="s">
        <v>552</v>
      </c>
      <c r="G29" s="165" t="s">
        <v>1566</v>
      </c>
      <c r="H29" s="259">
        <v>14133308671</v>
      </c>
      <c r="I29" s="259">
        <v>14133308671</v>
      </c>
      <c r="J29" s="259">
        <v>8127923323</v>
      </c>
      <c r="K29" s="259">
        <v>8127923323</v>
      </c>
      <c r="L29" s="259">
        <v>8127923323</v>
      </c>
    </row>
    <row r="30" spans="1:12" ht="25.5" x14ac:dyDescent="0.2">
      <c r="A30" s="171" t="s">
        <v>2323</v>
      </c>
      <c r="B30" s="235" t="s">
        <v>180</v>
      </c>
      <c r="C30" s="235">
        <v>1116</v>
      </c>
      <c r="D30" s="235" t="s">
        <v>2291</v>
      </c>
      <c r="E30" s="235">
        <v>70101274</v>
      </c>
      <c r="F30" s="235">
        <v>160054</v>
      </c>
      <c r="G30" s="241" t="s">
        <v>2247</v>
      </c>
      <c r="H30" s="258">
        <v>14133308671</v>
      </c>
      <c r="I30" s="258">
        <v>14133308671</v>
      </c>
      <c r="J30" s="258">
        <v>8127923323</v>
      </c>
      <c r="K30" s="258">
        <v>8127923323</v>
      </c>
      <c r="L30" s="258">
        <v>8127923323</v>
      </c>
    </row>
    <row r="31" spans="1:12" s="189" customFormat="1" x14ac:dyDescent="0.2">
      <c r="A31" s="167" t="s">
        <v>2321</v>
      </c>
      <c r="B31" s="245" t="s">
        <v>552</v>
      </c>
      <c r="C31" s="246" t="s">
        <v>552</v>
      </c>
      <c r="D31" s="245" t="s">
        <v>552</v>
      </c>
      <c r="E31" s="246" t="s">
        <v>552</v>
      </c>
      <c r="F31" s="246" t="s">
        <v>552</v>
      </c>
      <c r="G31" s="190" t="s">
        <v>2322</v>
      </c>
      <c r="H31" s="260">
        <v>17721043195</v>
      </c>
      <c r="I31" s="260">
        <v>17721043195</v>
      </c>
      <c r="J31" s="260">
        <v>8064130300</v>
      </c>
      <c r="K31" s="260">
        <v>8064130300</v>
      </c>
      <c r="L31" s="260">
        <v>6600139300</v>
      </c>
    </row>
    <row r="32" spans="1:12" x14ac:dyDescent="0.2">
      <c r="A32" s="164" t="s">
        <v>2316</v>
      </c>
      <c r="B32" s="236" t="s">
        <v>552</v>
      </c>
      <c r="C32" s="236" t="s">
        <v>552</v>
      </c>
      <c r="D32" s="236" t="s">
        <v>552</v>
      </c>
      <c r="E32" s="236" t="s">
        <v>552</v>
      </c>
      <c r="F32" s="236" t="s">
        <v>552</v>
      </c>
      <c r="G32" s="162" t="s">
        <v>2305</v>
      </c>
      <c r="H32" s="259">
        <v>17721043195</v>
      </c>
      <c r="I32" s="259">
        <v>17721043195</v>
      </c>
      <c r="J32" s="259">
        <v>8064130300</v>
      </c>
      <c r="K32" s="259">
        <v>8064130300</v>
      </c>
      <c r="L32" s="259">
        <v>6600139300</v>
      </c>
    </row>
    <row r="33" spans="1:12" x14ac:dyDescent="0.2">
      <c r="A33" s="164" t="s">
        <v>2320</v>
      </c>
      <c r="B33" s="236" t="s">
        <v>552</v>
      </c>
      <c r="C33" s="236" t="s">
        <v>552</v>
      </c>
      <c r="D33" s="236" t="s">
        <v>552</v>
      </c>
      <c r="E33" s="236" t="s">
        <v>552</v>
      </c>
      <c r="F33" s="236" t="s">
        <v>552</v>
      </c>
      <c r="G33" s="162" t="s">
        <v>1559</v>
      </c>
      <c r="H33" s="259">
        <v>1000000000</v>
      </c>
      <c r="I33" s="259">
        <v>1000000000</v>
      </c>
      <c r="J33" s="259">
        <v>449518200</v>
      </c>
      <c r="K33" s="259">
        <v>449518200</v>
      </c>
      <c r="L33" s="259">
        <v>367769200</v>
      </c>
    </row>
    <row r="34" spans="1:12" x14ac:dyDescent="0.2">
      <c r="A34" s="167" t="s">
        <v>2320</v>
      </c>
      <c r="B34" s="237" t="s">
        <v>179</v>
      </c>
      <c r="C34" s="236">
        <v>1116</v>
      </c>
      <c r="D34" s="237" t="s">
        <v>2291</v>
      </c>
      <c r="E34" s="236">
        <v>70101274</v>
      </c>
      <c r="F34" s="236">
        <v>160054</v>
      </c>
      <c r="G34" s="165" t="s">
        <v>2247</v>
      </c>
      <c r="H34" s="259">
        <v>1000000000</v>
      </c>
      <c r="I34" s="259">
        <v>1000000000</v>
      </c>
      <c r="J34" s="259">
        <v>449518200</v>
      </c>
      <c r="K34" s="259">
        <v>449518200</v>
      </c>
      <c r="L34" s="259">
        <v>367769200</v>
      </c>
    </row>
    <row r="35" spans="1:12" x14ac:dyDescent="0.2">
      <c r="A35" s="171" t="s">
        <v>2319</v>
      </c>
      <c r="B35" s="235" t="s">
        <v>552</v>
      </c>
      <c r="C35" s="235" t="s">
        <v>552</v>
      </c>
      <c r="D35" s="235" t="s">
        <v>552</v>
      </c>
      <c r="E35" s="235" t="s">
        <v>552</v>
      </c>
      <c r="F35" s="235" t="s">
        <v>552</v>
      </c>
      <c r="G35" s="241" t="s">
        <v>1554</v>
      </c>
      <c r="H35" s="258">
        <v>5918091796</v>
      </c>
      <c r="I35" s="258">
        <v>5918091796</v>
      </c>
      <c r="J35" s="258">
        <v>2686236400</v>
      </c>
      <c r="K35" s="258">
        <v>2686236400</v>
      </c>
      <c r="L35" s="258">
        <v>2198625700</v>
      </c>
    </row>
    <row r="36" spans="1:12" x14ac:dyDescent="0.2">
      <c r="A36" s="167" t="s">
        <v>2319</v>
      </c>
      <c r="B36" s="237" t="s">
        <v>179</v>
      </c>
      <c r="C36" s="236">
        <v>1116</v>
      </c>
      <c r="D36" s="237" t="s">
        <v>2291</v>
      </c>
      <c r="E36" s="236">
        <v>70101274</v>
      </c>
      <c r="F36" s="236">
        <v>160054</v>
      </c>
      <c r="G36" s="165" t="s">
        <v>2247</v>
      </c>
      <c r="H36" s="259">
        <v>5918091796</v>
      </c>
      <c r="I36" s="259">
        <v>5918091796</v>
      </c>
      <c r="J36" s="259">
        <v>2686236400</v>
      </c>
      <c r="K36" s="259">
        <v>2686236400</v>
      </c>
      <c r="L36" s="259">
        <v>2198625700</v>
      </c>
    </row>
    <row r="37" spans="1:12" x14ac:dyDescent="0.2">
      <c r="A37" s="164" t="s">
        <v>2318</v>
      </c>
      <c r="B37" s="236" t="s">
        <v>552</v>
      </c>
      <c r="C37" s="236" t="s">
        <v>552</v>
      </c>
      <c r="D37" s="236" t="s">
        <v>552</v>
      </c>
      <c r="E37" s="236" t="s">
        <v>552</v>
      </c>
      <c r="F37" s="236" t="s">
        <v>552</v>
      </c>
      <c r="G37" s="162" t="s">
        <v>1549</v>
      </c>
      <c r="H37" s="259">
        <v>1000000000</v>
      </c>
      <c r="I37" s="259">
        <v>1000000000</v>
      </c>
      <c r="J37" s="259">
        <v>449518200</v>
      </c>
      <c r="K37" s="259">
        <v>449518200</v>
      </c>
      <c r="L37" s="259">
        <v>367769200</v>
      </c>
    </row>
    <row r="38" spans="1:12" x14ac:dyDescent="0.2">
      <c r="A38" s="164" t="s">
        <v>2318</v>
      </c>
      <c r="B38" s="236" t="s">
        <v>179</v>
      </c>
      <c r="C38" s="236">
        <v>1116</v>
      </c>
      <c r="D38" s="236" t="s">
        <v>2291</v>
      </c>
      <c r="E38" s="236">
        <v>70101274</v>
      </c>
      <c r="F38" s="236">
        <v>160054</v>
      </c>
      <c r="G38" s="162" t="s">
        <v>2247</v>
      </c>
      <c r="H38" s="259">
        <v>1000000000</v>
      </c>
      <c r="I38" s="259">
        <v>1000000000</v>
      </c>
      <c r="J38" s="259">
        <v>449518200</v>
      </c>
      <c r="K38" s="259">
        <v>449518200</v>
      </c>
      <c r="L38" s="259">
        <v>367769200</v>
      </c>
    </row>
    <row r="39" spans="1:12" x14ac:dyDescent="0.2">
      <c r="A39" s="164" t="s">
        <v>2317</v>
      </c>
      <c r="B39" s="236" t="s">
        <v>552</v>
      </c>
      <c r="C39" s="236" t="s">
        <v>552</v>
      </c>
      <c r="D39" s="236" t="s">
        <v>552</v>
      </c>
      <c r="E39" s="236" t="s">
        <v>552</v>
      </c>
      <c r="F39" s="236" t="s">
        <v>552</v>
      </c>
      <c r="G39" s="162" t="s">
        <v>1544</v>
      </c>
      <c r="H39" s="259">
        <v>7880410158</v>
      </c>
      <c r="I39" s="259">
        <v>7880410158</v>
      </c>
      <c r="J39" s="259">
        <v>3581737300</v>
      </c>
      <c r="K39" s="259">
        <v>3581737300</v>
      </c>
      <c r="L39" s="259">
        <v>2931768400</v>
      </c>
    </row>
    <row r="40" spans="1:12" x14ac:dyDescent="0.2">
      <c r="A40" s="167" t="s">
        <v>2317</v>
      </c>
      <c r="B40" s="237" t="s">
        <v>179</v>
      </c>
      <c r="C40" s="236">
        <v>1116</v>
      </c>
      <c r="D40" s="237" t="s">
        <v>2291</v>
      </c>
      <c r="E40" s="236">
        <v>70101274</v>
      </c>
      <c r="F40" s="236">
        <v>160054</v>
      </c>
      <c r="G40" s="165" t="s">
        <v>2247</v>
      </c>
      <c r="H40" s="259">
        <v>7880410158</v>
      </c>
      <c r="I40" s="259">
        <v>7880410158</v>
      </c>
      <c r="J40" s="259">
        <v>3581737300</v>
      </c>
      <c r="K40" s="259">
        <v>3581737300</v>
      </c>
      <c r="L40" s="259">
        <v>2931768400</v>
      </c>
    </row>
    <row r="41" spans="1:12" x14ac:dyDescent="0.2">
      <c r="A41" s="164" t="s">
        <v>2315</v>
      </c>
      <c r="B41" s="236" t="s">
        <v>552</v>
      </c>
      <c r="C41" s="236" t="s">
        <v>552</v>
      </c>
      <c r="D41" s="236" t="s">
        <v>552</v>
      </c>
      <c r="E41" s="236" t="s">
        <v>552</v>
      </c>
      <c r="F41" s="236" t="s">
        <v>552</v>
      </c>
      <c r="G41" s="162" t="s">
        <v>1538</v>
      </c>
      <c r="H41" s="259">
        <v>1922541241</v>
      </c>
      <c r="I41" s="259">
        <v>1922541241</v>
      </c>
      <c r="J41" s="259">
        <v>897120200</v>
      </c>
      <c r="K41" s="259">
        <v>897120200</v>
      </c>
      <c r="L41" s="259">
        <v>734206800</v>
      </c>
    </row>
    <row r="42" spans="1:12" x14ac:dyDescent="0.2">
      <c r="A42" s="164" t="s">
        <v>2315</v>
      </c>
      <c r="B42" s="236" t="s">
        <v>179</v>
      </c>
      <c r="C42" s="236">
        <v>1116</v>
      </c>
      <c r="D42" s="236" t="s">
        <v>2291</v>
      </c>
      <c r="E42" s="236">
        <v>70101274</v>
      </c>
      <c r="F42" s="236">
        <v>160054</v>
      </c>
      <c r="G42" s="162" t="s">
        <v>2247</v>
      </c>
      <c r="H42" s="259">
        <v>1922541241</v>
      </c>
      <c r="I42" s="259">
        <v>1922541241</v>
      </c>
      <c r="J42" s="259">
        <v>897120200</v>
      </c>
      <c r="K42" s="259">
        <v>897120200</v>
      </c>
      <c r="L42" s="259">
        <v>734206800</v>
      </c>
    </row>
    <row r="43" spans="1:12" s="189" customFormat="1" x14ac:dyDescent="0.2">
      <c r="A43" s="164" t="s">
        <v>2306</v>
      </c>
      <c r="B43" s="246" t="s">
        <v>552</v>
      </c>
      <c r="C43" s="246" t="s">
        <v>552</v>
      </c>
      <c r="D43" s="246" t="s">
        <v>552</v>
      </c>
      <c r="E43" s="246" t="s">
        <v>552</v>
      </c>
      <c r="F43" s="246" t="s">
        <v>552</v>
      </c>
      <c r="G43" s="191" t="s">
        <v>2313</v>
      </c>
      <c r="H43" s="260">
        <v>2489577165</v>
      </c>
      <c r="I43" s="260">
        <v>2489577165</v>
      </c>
      <c r="J43" s="260">
        <v>1159940620</v>
      </c>
      <c r="K43" s="260">
        <v>1159940620</v>
      </c>
      <c r="L43" s="260">
        <v>781821054</v>
      </c>
    </row>
    <row r="44" spans="1:12" x14ac:dyDescent="0.2">
      <c r="A44" s="171" t="s">
        <v>2308</v>
      </c>
      <c r="B44" s="235" t="s">
        <v>552</v>
      </c>
      <c r="C44" s="235" t="s">
        <v>552</v>
      </c>
      <c r="D44" s="235" t="s">
        <v>552</v>
      </c>
      <c r="E44" s="235" t="s">
        <v>552</v>
      </c>
      <c r="F44" s="235" t="s">
        <v>552</v>
      </c>
      <c r="G44" s="241" t="s">
        <v>2312</v>
      </c>
      <c r="H44" s="258">
        <v>1827028894</v>
      </c>
      <c r="I44" s="258">
        <v>1827028894</v>
      </c>
      <c r="J44" s="258">
        <v>856741920</v>
      </c>
      <c r="K44" s="258">
        <v>856741920</v>
      </c>
      <c r="L44" s="258">
        <v>528007254</v>
      </c>
    </row>
    <row r="45" spans="1:12" x14ac:dyDescent="0.2">
      <c r="A45" s="164" t="s">
        <v>2311</v>
      </c>
      <c r="B45" s="236" t="s">
        <v>552</v>
      </c>
      <c r="C45" s="236" t="s">
        <v>552</v>
      </c>
      <c r="D45" s="236" t="s">
        <v>552</v>
      </c>
      <c r="E45" s="236" t="s">
        <v>552</v>
      </c>
      <c r="F45" s="236" t="s">
        <v>552</v>
      </c>
      <c r="G45" s="162" t="s">
        <v>1585</v>
      </c>
      <c r="H45" s="259">
        <v>501978636</v>
      </c>
      <c r="I45" s="259">
        <v>501978636</v>
      </c>
      <c r="J45" s="259">
        <v>248960800</v>
      </c>
      <c r="K45" s="259">
        <v>248960800</v>
      </c>
      <c r="L45" s="259">
        <v>208156700</v>
      </c>
    </row>
    <row r="46" spans="1:12" x14ac:dyDescent="0.2">
      <c r="A46" s="164" t="s">
        <v>2311</v>
      </c>
      <c r="B46" s="236" t="s">
        <v>179</v>
      </c>
      <c r="C46" s="236">
        <v>1116</v>
      </c>
      <c r="D46" s="236" t="s">
        <v>2291</v>
      </c>
      <c r="E46" s="236">
        <v>70101274</v>
      </c>
      <c r="F46" s="236">
        <v>160054</v>
      </c>
      <c r="G46" s="162" t="s">
        <v>2247</v>
      </c>
      <c r="H46" s="259">
        <v>501978636</v>
      </c>
      <c r="I46" s="259">
        <v>501978636</v>
      </c>
      <c r="J46" s="259">
        <v>248960800</v>
      </c>
      <c r="K46" s="259">
        <v>248960800</v>
      </c>
      <c r="L46" s="259">
        <v>208156700</v>
      </c>
    </row>
    <row r="47" spans="1:12" x14ac:dyDescent="0.2">
      <c r="A47" s="167" t="s">
        <v>2310</v>
      </c>
      <c r="B47" s="237" t="s">
        <v>552</v>
      </c>
      <c r="C47" s="236" t="s">
        <v>552</v>
      </c>
      <c r="D47" s="237" t="s">
        <v>552</v>
      </c>
      <c r="E47" s="236" t="s">
        <v>552</v>
      </c>
      <c r="F47" s="236" t="s">
        <v>552</v>
      </c>
      <c r="G47" s="165" t="s">
        <v>1578</v>
      </c>
      <c r="H47" s="259">
        <v>709313797</v>
      </c>
      <c r="I47" s="259">
        <v>709313797</v>
      </c>
      <c r="J47" s="259">
        <v>349223400</v>
      </c>
      <c r="K47" s="259">
        <v>349223400</v>
      </c>
      <c r="L47" s="259">
        <v>291598100</v>
      </c>
    </row>
    <row r="48" spans="1:12" x14ac:dyDescent="0.2">
      <c r="A48" s="164" t="s">
        <v>2310</v>
      </c>
      <c r="B48" s="236" t="s">
        <v>179</v>
      </c>
      <c r="C48" s="236">
        <v>1116</v>
      </c>
      <c r="D48" s="236" t="s">
        <v>2291</v>
      </c>
      <c r="E48" s="236">
        <v>70101274</v>
      </c>
      <c r="F48" s="236">
        <v>160054</v>
      </c>
      <c r="G48" s="162" t="s">
        <v>2247</v>
      </c>
      <c r="H48" s="259">
        <v>709313797</v>
      </c>
      <c r="I48" s="259">
        <v>709313797</v>
      </c>
      <c r="J48" s="259">
        <v>349223400</v>
      </c>
      <c r="K48" s="259">
        <v>349223400</v>
      </c>
      <c r="L48" s="259">
        <v>291598100</v>
      </c>
    </row>
    <row r="49" spans="1:12" x14ac:dyDescent="0.2">
      <c r="A49" s="171" t="s">
        <v>2309</v>
      </c>
      <c r="B49" s="235" t="s">
        <v>552</v>
      </c>
      <c r="C49" s="235" t="s">
        <v>552</v>
      </c>
      <c r="D49" s="235" t="s">
        <v>552</v>
      </c>
      <c r="E49" s="235" t="s">
        <v>552</v>
      </c>
      <c r="F49" s="235" t="s">
        <v>552</v>
      </c>
      <c r="G49" s="241" t="s">
        <v>1572</v>
      </c>
      <c r="H49" s="258">
        <v>29214484</v>
      </c>
      <c r="I49" s="258">
        <v>29214484</v>
      </c>
      <c r="J49" s="258">
        <v>14024900</v>
      </c>
      <c r="K49" s="258">
        <v>14024900</v>
      </c>
      <c r="L49" s="258">
        <v>11510100</v>
      </c>
    </row>
    <row r="50" spans="1:12" x14ac:dyDescent="0.2">
      <c r="A50" s="164" t="s">
        <v>2309</v>
      </c>
      <c r="B50" s="236" t="s">
        <v>179</v>
      </c>
      <c r="C50" s="236">
        <v>1116</v>
      </c>
      <c r="D50" s="236" t="s">
        <v>2291</v>
      </c>
      <c r="E50" s="236">
        <v>70101274</v>
      </c>
      <c r="F50" s="236">
        <v>160054</v>
      </c>
      <c r="G50" s="162" t="s">
        <v>2247</v>
      </c>
      <c r="H50" s="259">
        <v>29214484</v>
      </c>
      <c r="I50" s="259">
        <v>29214484</v>
      </c>
      <c r="J50" s="259">
        <v>14024900</v>
      </c>
      <c r="K50" s="259">
        <v>14024900</v>
      </c>
      <c r="L50" s="259">
        <v>11510100</v>
      </c>
    </row>
    <row r="51" spans="1:12" x14ac:dyDescent="0.2">
      <c r="A51" s="171" t="s">
        <v>2307</v>
      </c>
      <c r="B51" s="235" t="s">
        <v>552</v>
      </c>
      <c r="C51" s="235" t="s">
        <v>552</v>
      </c>
      <c r="D51" s="235" t="s">
        <v>552</v>
      </c>
      <c r="E51" s="235" t="s">
        <v>552</v>
      </c>
      <c r="F51" s="235" t="s">
        <v>552</v>
      </c>
      <c r="G51" s="241" t="s">
        <v>1566</v>
      </c>
      <c r="H51" s="258">
        <v>586521977</v>
      </c>
      <c r="I51" s="258">
        <v>586521977</v>
      </c>
      <c r="J51" s="258">
        <v>244532820</v>
      </c>
      <c r="K51" s="258">
        <v>244532820</v>
      </c>
      <c r="L51" s="258">
        <v>16742354</v>
      </c>
    </row>
    <row r="52" spans="1:12" ht="25.5" x14ac:dyDescent="0.2">
      <c r="A52" s="171" t="s">
        <v>2307</v>
      </c>
      <c r="B52" s="235" t="s">
        <v>179</v>
      </c>
      <c r="C52" s="235">
        <v>1116</v>
      </c>
      <c r="D52" s="235" t="s">
        <v>2291</v>
      </c>
      <c r="E52" s="235">
        <v>70101274</v>
      </c>
      <c r="F52" s="235">
        <v>160054</v>
      </c>
      <c r="G52" s="241" t="s">
        <v>2247</v>
      </c>
      <c r="H52" s="258">
        <v>586521977</v>
      </c>
      <c r="I52" s="258">
        <v>586521977</v>
      </c>
      <c r="J52" s="258">
        <v>244532820</v>
      </c>
      <c r="K52" s="258">
        <v>244532820</v>
      </c>
      <c r="L52" s="258">
        <v>16742354</v>
      </c>
    </row>
    <row r="53" spans="1:12" x14ac:dyDescent="0.2">
      <c r="A53" s="164" t="s">
        <v>2300</v>
      </c>
      <c r="B53" s="236" t="s">
        <v>552</v>
      </c>
      <c r="C53" s="236" t="s">
        <v>552</v>
      </c>
      <c r="D53" s="236" t="s">
        <v>552</v>
      </c>
      <c r="E53" s="236" t="s">
        <v>552</v>
      </c>
      <c r="F53" s="236" t="s">
        <v>552</v>
      </c>
      <c r="G53" s="162" t="s">
        <v>2305</v>
      </c>
      <c r="H53" s="259">
        <v>662548271</v>
      </c>
      <c r="I53" s="259">
        <v>662548271</v>
      </c>
      <c r="J53" s="259">
        <v>303198700</v>
      </c>
      <c r="K53" s="259">
        <v>303198700</v>
      </c>
      <c r="L53" s="259">
        <v>253813800</v>
      </c>
    </row>
    <row r="54" spans="1:12" x14ac:dyDescent="0.2">
      <c r="A54" s="164" t="s">
        <v>2304</v>
      </c>
      <c r="B54" s="236" t="s">
        <v>552</v>
      </c>
      <c r="C54" s="236" t="s">
        <v>552</v>
      </c>
      <c r="D54" s="236" t="s">
        <v>552</v>
      </c>
      <c r="E54" s="236" t="s">
        <v>552</v>
      </c>
      <c r="F54" s="236" t="s">
        <v>552</v>
      </c>
      <c r="G54" s="162" t="s">
        <v>1559</v>
      </c>
      <c r="H54" s="259">
        <v>36638285</v>
      </c>
      <c r="I54" s="259">
        <v>36638285</v>
      </c>
      <c r="J54" s="259">
        <v>16901400</v>
      </c>
      <c r="K54" s="259">
        <v>16901400</v>
      </c>
      <c r="L54" s="259">
        <v>14150100</v>
      </c>
    </row>
    <row r="55" spans="1:12" x14ac:dyDescent="0.2">
      <c r="A55" s="167" t="s">
        <v>2304</v>
      </c>
      <c r="B55" s="237" t="s">
        <v>179</v>
      </c>
      <c r="C55" s="236">
        <v>1116</v>
      </c>
      <c r="D55" s="237" t="s">
        <v>2291</v>
      </c>
      <c r="E55" s="236">
        <v>70101274</v>
      </c>
      <c r="F55" s="236">
        <v>160054</v>
      </c>
      <c r="G55" s="165" t="s">
        <v>2247</v>
      </c>
      <c r="H55" s="259">
        <v>36638285</v>
      </c>
      <c r="I55" s="259">
        <v>36638285</v>
      </c>
      <c r="J55" s="259">
        <v>16901400</v>
      </c>
      <c r="K55" s="259">
        <v>16901400</v>
      </c>
      <c r="L55" s="259">
        <v>14150100</v>
      </c>
    </row>
    <row r="56" spans="1:12" x14ac:dyDescent="0.2">
      <c r="A56" s="164" t="s">
        <v>2303</v>
      </c>
      <c r="B56" s="236" t="s">
        <v>552</v>
      </c>
      <c r="C56" s="236" t="s">
        <v>552</v>
      </c>
      <c r="D56" s="236" t="s">
        <v>552</v>
      </c>
      <c r="E56" s="236" t="s">
        <v>552</v>
      </c>
      <c r="F56" s="236" t="s">
        <v>552</v>
      </c>
      <c r="G56" s="162" t="s">
        <v>1554</v>
      </c>
      <c r="H56" s="259">
        <v>219056640</v>
      </c>
      <c r="I56" s="259">
        <v>219056640</v>
      </c>
      <c r="J56" s="259">
        <v>101021000</v>
      </c>
      <c r="K56" s="259">
        <v>101021000</v>
      </c>
      <c r="L56" s="259">
        <v>84565900</v>
      </c>
    </row>
    <row r="57" spans="1:12" x14ac:dyDescent="0.2">
      <c r="A57" s="167" t="s">
        <v>2303</v>
      </c>
      <c r="B57" s="237" t="s">
        <v>179</v>
      </c>
      <c r="C57" s="236">
        <v>1116</v>
      </c>
      <c r="D57" s="237" t="s">
        <v>2291</v>
      </c>
      <c r="E57" s="236">
        <v>70101274</v>
      </c>
      <c r="F57" s="236">
        <v>160054</v>
      </c>
      <c r="G57" s="165" t="s">
        <v>2247</v>
      </c>
      <c r="H57" s="259">
        <v>219056640</v>
      </c>
      <c r="I57" s="259">
        <v>219056640</v>
      </c>
      <c r="J57" s="259">
        <v>101021000</v>
      </c>
      <c r="K57" s="259">
        <v>101021000</v>
      </c>
      <c r="L57" s="259">
        <v>84565900</v>
      </c>
    </row>
    <row r="58" spans="1:12" x14ac:dyDescent="0.2">
      <c r="A58" s="164" t="s">
        <v>2302</v>
      </c>
      <c r="B58" s="236" t="s">
        <v>552</v>
      </c>
      <c r="C58" s="236" t="s">
        <v>552</v>
      </c>
      <c r="D58" s="236" t="s">
        <v>552</v>
      </c>
      <c r="E58" s="236" t="s">
        <v>552</v>
      </c>
      <c r="F58" s="236" t="s">
        <v>552</v>
      </c>
      <c r="G58" s="162" t="s">
        <v>1549</v>
      </c>
      <c r="H58" s="259">
        <v>36648770</v>
      </c>
      <c r="I58" s="259">
        <v>36648770</v>
      </c>
      <c r="J58" s="259">
        <v>16901400</v>
      </c>
      <c r="K58" s="259">
        <v>16901400</v>
      </c>
      <c r="L58" s="259">
        <v>14150100</v>
      </c>
    </row>
    <row r="59" spans="1:12" x14ac:dyDescent="0.2">
      <c r="A59" s="167" t="s">
        <v>2302</v>
      </c>
      <c r="B59" s="237" t="s">
        <v>179</v>
      </c>
      <c r="C59" s="236">
        <v>1116</v>
      </c>
      <c r="D59" s="237" t="s">
        <v>2291</v>
      </c>
      <c r="E59" s="236">
        <v>70101274</v>
      </c>
      <c r="F59" s="236">
        <v>160054</v>
      </c>
      <c r="G59" s="165" t="s">
        <v>2247</v>
      </c>
      <c r="H59" s="259">
        <v>36648770</v>
      </c>
      <c r="I59" s="259">
        <v>36648770</v>
      </c>
      <c r="J59" s="259">
        <v>16901400</v>
      </c>
      <c r="K59" s="259">
        <v>16901400</v>
      </c>
      <c r="L59" s="259">
        <v>14150100</v>
      </c>
    </row>
    <row r="60" spans="1:12" x14ac:dyDescent="0.2">
      <c r="A60" s="171" t="s">
        <v>2301</v>
      </c>
      <c r="B60" s="235" t="s">
        <v>552</v>
      </c>
      <c r="C60" s="235" t="s">
        <v>552</v>
      </c>
      <c r="D60" s="235" t="s">
        <v>552</v>
      </c>
      <c r="E60" s="235" t="s">
        <v>552</v>
      </c>
      <c r="F60" s="235" t="s">
        <v>552</v>
      </c>
      <c r="G60" s="241" t="s">
        <v>1544</v>
      </c>
      <c r="H60" s="258">
        <v>297089060</v>
      </c>
      <c r="I60" s="258">
        <v>297089060</v>
      </c>
      <c r="J60" s="258">
        <v>134652700</v>
      </c>
      <c r="K60" s="258">
        <v>134652700</v>
      </c>
      <c r="L60" s="258">
        <v>112716600</v>
      </c>
    </row>
    <row r="61" spans="1:12" x14ac:dyDescent="0.2">
      <c r="A61" s="167" t="s">
        <v>2301</v>
      </c>
      <c r="B61" s="237" t="s">
        <v>179</v>
      </c>
      <c r="C61" s="236">
        <v>1116</v>
      </c>
      <c r="D61" s="237" t="s">
        <v>2291</v>
      </c>
      <c r="E61" s="236">
        <v>70101274</v>
      </c>
      <c r="F61" s="236">
        <v>160054</v>
      </c>
      <c r="G61" s="165" t="s">
        <v>2247</v>
      </c>
      <c r="H61" s="259">
        <v>297089060</v>
      </c>
      <c r="I61" s="259">
        <v>297089060</v>
      </c>
      <c r="J61" s="259">
        <v>134652700</v>
      </c>
      <c r="K61" s="259">
        <v>134652700</v>
      </c>
      <c r="L61" s="259">
        <v>112716600</v>
      </c>
    </row>
    <row r="62" spans="1:12" x14ac:dyDescent="0.2">
      <c r="A62" s="164" t="s">
        <v>2299</v>
      </c>
      <c r="B62" s="236" t="s">
        <v>552</v>
      </c>
      <c r="C62" s="236" t="s">
        <v>552</v>
      </c>
      <c r="D62" s="236" t="s">
        <v>552</v>
      </c>
      <c r="E62" s="236" t="s">
        <v>552</v>
      </c>
      <c r="F62" s="236" t="s">
        <v>552</v>
      </c>
      <c r="G62" s="162" t="s">
        <v>1538</v>
      </c>
      <c r="H62" s="259">
        <v>73115516</v>
      </c>
      <c r="I62" s="259">
        <v>73115516</v>
      </c>
      <c r="J62" s="259">
        <v>33722200</v>
      </c>
      <c r="K62" s="259">
        <v>33722200</v>
      </c>
      <c r="L62" s="259">
        <v>28231100</v>
      </c>
    </row>
    <row r="63" spans="1:12" x14ac:dyDescent="0.2">
      <c r="A63" s="164" t="s">
        <v>2299</v>
      </c>
      <c r="B63" s="236" t="s">
        <v>179</v>
      </c>
      <c r="C63" s="236">
        <v>1116</v>
      </c>
      <c r="D63" s="236" t="s">
        <v>2291</v>
      </c>
      <c r="E63" s="236">
        <v>70101274</v>
      </c>
      <c r="F63" s="236">
        <v>160054</v>
      </c>
      <c r="G63" s="162" t="s">
        <v>2247</v>
      </c>
      <c r="H63" s="259">
        <v>73115516</v>
      </c>
      <c r="I63" s="259">
        <v>73115516</v>
      </c>
      <c r="J63" s="259">
        <v>33722200</v>
      </c>
      <c r="K63" s="259">
        <v>33722200</v>
      </c>
      <c r="L63" s="259">
        <v>28231100</v>
      </c>
    </row>
    <row r="64" spans="1:12" s="189" customFormat="1" x14ac:dyDescent="0.2">
      <c r="A64" s="167" t="s">
        <v>2297</v>
      </c>
      <c r="B64" s="245" t="s">
        <v>552</v>
      </c>
      <c r="C64" s="246" t="s">
        <v>552</v>
      </c>
      <c r="D64" s="245" t="s">
        <v>552</v>
      </c>
      <c r="E64" s="246" t="s">
        <v>552</v>
      </c>
      <c r="F64" s="246" t="s">
        <v>552</v>
      </c>
      <c r="G64" s="190" t="s">
        <v>2298</v>
      </c>
      <c r="H64" s="260">
        <v>3000000000</v>
      </c>
      <c r="I64" s="260">
        <v>3000000000</v>
      </c>
      <c r="J64" s="260">
        <v>1817623815</v>
      </c>
      <c r="K64" s="260">
        <v>779360793</v>
      </c>
      <c r="L64" s="260">
        <v>774301273</v>
      </c>
    </row>
    <row r="65" spans="1:12" x14ac:dyDescent="0.2">
      <c r="A65" s="164" t="s">
        <v>2297</v>
      </c>
      <c r="B65" s="236" t="s">
        <v>179</v>
      </c>
      <c r="C65" s="236">
        <v>1123</v>
      </c>
      <c r="D65" s="236" t="s">
        <v>2294</v>
      </c>
      <c r="E65" s="236">
        <v>70101274</v>
      </c>
      <c r="F65" s="236">
        <v>160054</v>
      </c>
      <c r="G65" s="162" t="s">
        <v>2247</v>
      </c>
      <c r="H65" s="259">
        <v>3000000000</v>
      </c>
      <c r="I65" s="259">
        <v>3000000000</v>
      </c>
      <c r="J65" s="259">
        <v>1817623815</v>
      </c>
      <c r="K65" s="259">
        <v>779360793</v>
      </c>
      <c r="L65" s="259">
        <v>774301273</v>
      </c>
    </row>
    <row r="66" spans="1:12" s="189" customFormat="1" x14ac:dyDescent="0.2">
      <c r="A66" s="164" t="s">
        <v>2295</v>
      </c>
      <c r="B66" s="246" t="s">
        <v>552</v>
      </c>
      <c r="C66" s="246" t="s">
        <v>552</v>
      </c>
      <c r="D66" s="246" t="s">
        <v>552</v>
      </c>
      <c r="E66" s="246" t="s">
        <v>552</v>
      </c>
      <c r="F66" s="246" t="s">
        <v>552</v>
      </c>
      <c r="G66" s="191" t="s">
        <v>2296</v>
      </c>
      <c r="H66" s="260">
        <v>8000000000</v>
      </c>
      <c r="I66" s="260">
        <v>8000000000</v>
      </c>
      <c r="J66" s="260">
        <v>7432025576</v>
      </c>
      <c r="K66" s="260">
        <v>3076153488</v>
      </c>
      <c r="L66" s="260">
        <v>3066335733</v>
      </c>
    </row>
    <row r="67" spans="1:12" x14ac:dyDescent="0.2">
      <c r="A67" s="164" t="s">
        <v>2295</v>
      </c>
      <c r="B67" s="236" t="s">
        <v>179</v>
      </c>
      <c r="C67" s="236">
        <v>1123</v>
      </c>
      <c r="D67" s="236" t="s">
        <v>2294</v>
      </c>
      <c r="E67" s="236">
        <v>70101274</v>
      </c>
      <c r="F67" s="236">
        <v>160054</v>
      </c>
      <c r="G67" s="162" t="s">
        <v>2247</v>
      </c>
      <c r="H67" s="259">
        <v>8000000000</v>
      </c>
      <c r="I67" s="259">
        <v>8000000000</v>
      </c>
      <c r="J67" s="259">
        <v>7432025576</v>
      </c>
      <c r="K67" s="259">
        <v>3076153488</v>
      </c>
      <c r="L67" s="259">
        <v>3066335733</v>
      </c>
    </row>
    <row r="68" spans="1:12" s="189" customFormat="1" x14ac:dyDescent="0.2">
      <c r="A68" s="167" t="s">
        <v>2292</v>
      </c>
      <c r="B68" s="245" t="s">
        <v>552</v>
      </c>
      <c r="C68" s="246" t="s">
        <v>552</v>
      </c>
      <c r="D68" s="245" t="s">
        <v>552</v>
      </c>
      <c r="E68" s="246" t="s">
        <v>552</v>
      </c>
      <c r="F68" s="246" t="s">
        <v>552</v>
      </c>
      <c r="G68" s="190" t="s">
        <v>2293</v>
      </c>
      <c r="H68" s="260">
        <v>1220893010</v>
      </c>
      <c r="I68" s="260">
        <v>1220893010</v>
      </c>
      <c r="J68" s="260">
        <v>0</v>
      </c>
      <c r="K68" s="260">
        <v>0</v>
      </c>
      <c r="L68" s="260">
        <v>0</v>
      </c>
    </row>
    <row r="69" spans="1:12" x14ac:dyDescent="0.2">
      <c r="A69" s="167" t="s">
        <v>2292</v>
      </c>
      <c r="B69" s="237" t="s">
        <v>180</v>
      </c>
      <c r="C69" s="236">
        <v>1116</v>
      </c>
      <c r="D69" s="237" t="s">
        <v>2291</v>
      </c>
      <c r="E69" s="236">
        <v>70101274</v>
      </c>
      <c r="F69" s="236">
        <v>160054</v>
      </c>
      <c r="G69" s="165" t="s">
        <v>2247</v>
      </c>
      <c r="H69" s="259">
        <v>1220893010</v>
      </c>
      <c r="I69" s="259">
        <v>1220893010</v>
      </c>
      <c r="J69" s="259">
        <v>0</v>
      </c>
      <c r="K69" s="259">
        <v>0</v>
      </c>
      <c r="L69" s="259">
        <v>0</v>
      </c>
    </row>
    <row r="70" spans="1:12" s="189" customFormat="1" x14ac:dyDescent="0.2">
      <c r="A70" s="164" t="s">
        <v>2286</v>
      </c>
      <c r="B70" s="246" t="s">
        <v>552</v>
      </c>
      <c r="C70" s="246" t="s">
        <v>552</v>
      </c>
      <c r="D70" s="246" t="s">
        <v>552</v>
      </c>
      <c r="E70" s="246" t="s">
        <v>552</v>
      </c>
      <c r="F70" s="246" t="s">
        <v>552</v>
      </c>
      <c r="G70" s="191" t="s">
        <v>2289</v>
      </c>
      <c r="H70" s="260">
        <v>1089945000</v>
      </c>
      <c r="I70" s="260">
        <v>1089945000</v>
      </c>
      <c r="J70" s="260">
        <v>824857208</v>
      </c>
      <c r="K70" s="260">
        <v>0</v>
      </c>
      <c r="L70" s="260">
        <v>0</v>
      </c>
    </row>
    <row r="71" spans="1:12" x14ac:dyDescent="0.2">
      <c r="A71" s="167" t="s">
        <v>2287</v>
      </c>
      <c r="B71" s="237" t="s">
        <v>552</v>
      </c>
      <c r="C71" s="236" t="s">
        <v>552</v>
      </c>
      <c r="D71" s="237" t="s">
        <v>552</v>
      </c>
      <c r="E71" s="236" t="s">
        <v>552</v>
      </c>
      <c r="F71" s="236" t="s">
        <v>552</v>
      </c>
      <c r="G71" s="165" t="s">
        <v>2288</v>
      </c>
      <c r="H71" s="259">
        <v>800000000</v>
      </c>
      <c r="I71" s="259">
        <v>800000000</v>
      </c>
      <c r="J71" s="259">
        <v>652718084</v>
      </c>
      <c r="K71" s="259">
        <v>0</v>
      </c>
      <c r="L71" s="259">
        <v>0</v>
      </c>
    </row>
    <row r="72" spans="1:12" x14ac:dyDescent="0.2">
      <c r="A72" s="167" t="s">
        <v>2287</v>
      </c>
      <c r="B72" s="237" t="s">
        <v>179</v>
      </c>
      <c r="C72" s="236">
        <v>1116</v>
      </c>
      <c r="D72" s="237" t="s">
        <v>2283</v>
      </c>
      <c r="E72" s="236">
        <v>70101274</v>
      </c>
      <c r="F72" s="236">
        <v>160054</v>
      </c>
      <c r="G72" s="165" t="s">
        <v>2247</v>
      </c>
      <c r="H72" s="259">
        <v>800000000</v>
      </c>
      <c r="I72" s="259">
        <v>800000000</v>
      </c>
      <c r="J72" s="259">
        <v>652718084</v>
      </c>
      <c r="K72" s="259">
        <v>0</v>
      </c>
      <c r="L72" s="259">
        <v>0</v>
      </c>
    </row>
    <row r="73" spans="1:12" x14ac:dyDescent="0.2">
      <c r="A73" s="167" t="s">
        <v>2284</v>
      </c>
      <c r="B73" s="237" t="s">
        <v>552</v>
      </c>
      <c r="C73" s="236" t="s">
        <v>552</v>
      </c>
      <c r="D73" s="237" t="s">
        <v>552</v>
      </c>
      <c r="E73" s="236" t="s">
        <v>552</v>
      </c>
      <c r="F73" s="236" t="s">
        <v>552</v>
      </c>
      <c r="G73" s="165" t="s">
        <v>2285</v>
      </c>
      <c r="H73" s="259">
        <v>289945000</v>
      </c>
      <c r="I73" s="259">
        <v>289945000</v>
      </c>
      <c r="J73" s="259">
        <v>172139124</v>
      </c>
      <c r="K73" s="259">
        <v>0</v>
      </c>
      <c r="L73" s="259">
        <v>0</v>
      </c>
    </row>
    <row r="74" spans="1:12" x14ac:dyDescent="0.2">
      <c r="A74" s="164" t="s">
        <v>2284</v>
      </c>
      <c r="B74" s="236" t="s">
        <v>179</v>
      </c>
      <c r="C74" s="236">
        <v>1116</v>
      </c>
      <c r="D74" s="236" t="s">
        <v>2283</v>
      </c>
      <c r="E74" s="236">
        <v>70101274</v>
      </c>
      <c r="F74" s="236">
        <v>160054</v>
      </c>
      <c r="G74" s="162" t="s">
        <v>2247</v>
      </c>
      <c r="H74" s="259">
        <v>289945000</v>
      </c>
      <c r="I74" s="259">
        <v>289945000</v>
      </c>
      <c r="J74" s="259">
        <v>172139124</v>
      </c>
      <c r="K74" s="259">
        <v>0</v>
      </c>
      <c r="L74" s="259">
        <v>0</v>
      </c>
    </row>
    <row r="75" spans="1:12" s="189" customFormat="1" x14ac:dyDescent="0.2">
      <c r="A75" s="164" t="s">
        <v>2271</v>
      </c>
      <c r="B75" s="246" t="s">
        <v>552</v>
      </c>
      <c r="C75" s="246" t="s">
        <v>552</v>
      </c>
      <c r="D75" s="246" t="s">
        <v>552</v>
      </c>
      <c r="E75" s="246" t="s">
        <v>552</v>
      </c>
      <c r="F75" s="246" t="s">
        <v>552</v>
      </c>
      <c r="G75" s="191" t="s">
        <v>2282</v>
      </c>
      <c r="H75" s="260">
        <v>25923950225</v>
      </c>
      <c r="I75" s="260">
        <v>27847342594</v>
      </c>
      <c r="J75" s="260">
        <v>21415650333</v>
      </c>
      <c r="K75" s="260">
        <v>15383275415</v>
      </c>
      <c r="L75" s="260">
        <v>15368939126</v>
      </c>
    </row>
    <row r="76" spans="1:12" s="189" customFormat="1" x14ac:dyDescent="0.2">
      <c r="A76" s="164" t="s">
        <v>2280</v>
      </c>
      <c r="B76" s="246" t="s">
        <v>552</v>
      </c>
      <c r="C76" s="246" t="s">
        <v>552</v>
      </c>
      <c r="D76" s="246" t="s">
        <v>552</v>
      </c>
      <c r="E76" s="246" t="s">
        <v>552</v>
      </c>
      <c r="F76" s="246" t="s">
        <v>552</v>
      </c>
      <c r="G76" s="191" t="s">
        <v>2281</v>
      </c>
      <c r="H76" s="260">
        <v>19897415114</v>
      </c>
      <c r="I76" s="260">
        <v>19897415114</v>
      </c>
      <c r="J76" s="260">
        <v>17577370109</v>
      </c>
      <c r="K76" s="260">
        <v>13390685735</v>
      </c>
      <c r="L76" s="260">
        <v>13390685735</v>
      </c>
    </row>
    <row r="77" spans="1:12" x14ac:dyDescent="0.2">
      <c r="A77" s="167" t="s">
        <v>2278</v>
      </c>
      <c r="B77" s="237" t="s">
        <v>552</v>
      </c>
      <c r="C77" s="236" t="s">
        <v>552</v>
      </c>
      <c r="D77" s="237" t="s">
        <v>552</v>
      </c>
      <c r="E77" s="236" t="s">
        <v>552</v>
      </c>
      <c r="F77" s="236" t="s">
        <v>552</v>
      </c>
      <c r="G77" s="165" t="s">
        <v>2279</v>
      </c>
      <c r="H77" s="259">
        <v>19897415114</v>
      </c>
      <c r="I77" s="259">
        <v>19897415114</v>
      </c>
      <c r="J77" s="259">
        <v>17577370109</v>
      </c>
      <c r="K77" s="259">
        <v>13390685735</v>
      </c>
      <c r="L77" s="259">
        <v>13390685735</v>
      </c>
    </row>
    <row r="78" spans="1:12" x14ac:dyDescent="0.2">
      <c r="A78" s="164" t="s">
        <v>2278</v>
      </c>
      <c r="B78" s="236" t="s">
        <v>179</v>
      </c>
      <c r="C78" s="236">
        <v>1116</v>
      </c>
      <c r="D78" s="236" t="s">
        <v>2230</v>
      </c>
      <c r="E78" s="236">
        <v>7010101</v>
      </c>
      <c r="F78" s="236">
        <v>160057</v>
      </c>
      <c r="G78" s="162" t="s">
        <v>2229</v>
      </c>
      <c r="H78" s="259">
        <v>2236600000</v>
      </c>
      <c r="I78" s="259">
        <v>2236600000</v>
      </c>
      <c r="J78" s="259">
        <v>0</v>
      </c>
      <c r="K78" s="259">
        <v>0</v>
      </c>
      <c r="L78" s="259">
        <v>0</v>
      </c>
    </row>
    <row r="79" spans="1:12" x14ac:dyDescent="0.2">
      <c r="A79" s="167" t="s">
        <v>2278</v>
      </c>
      <c r="B79" s="237" t="s">
        <v>219</v>
      </c>
      <c r="C79" s="236">
        <v>1123</v>
      </c>
      <c r="D79" s="237" t="s">
        <v>2230</v>
      </c>
      <c r="E79" s="236">
        <v>7010101</v>
      </c>
      <c r="F79" s="236">
        <v>160057</v>
      </c>
      <c r="G79" s="165" t="s">
        <v>2229</v>
      </c>
      <c r="H79" s="259">
        <v>17660815114</v>
      </c>
      <c r="I79" s="259">
        <v>17660815114</v>
      </c>
      <c r="J79" s="259">
        <v>17577370109</v>
      </c>
      <c r="K79" s="259">
        <v>13390685735</v>
      </c>
      <c r="L79" s="259">
        <v>13390685735</v>
      </c>
    </row>
    <row r="80" spans="1:12" s="189" customFormat="1" x14ac:dyDescent="0.2">
      <c r="A80" s="167" t="s">
        <v>2276</v>
      </c>
      <c r="B80" s="245" t="s">
        <v>552</v>
      </c>
      <c r="C80" s="246" t="s">
        <v>552</v>
      </c>
      <c r="D80" s="245" t="s">
        <v>552</v>
      </c>
      <c r="E80" s="246" t="s">
        <v>552</v>
      </c>
      <c r="F80" s="246" t="s">
        <v>552</v>
      </c>
      <c r="G80" s="190" t="s">
        <v>2277</v>
      </c>
      <c r="H80" s="260">
        <v>583000000</v>
      </c>
      <c r="I80" s="260">
        <v>583000000</v>
      </c>
      <c r="J80" s="260">
        <v>475149748</v>
      </c>
      <c r="K80" s="260">
        <v>181059086</v>
      </c>
      <c r="L80" s="260">
        <v>176722797</v>
      </c>
    </row>
    <row r="81" spans="1:12" x14ac:dyDescent="0.2">
      <c r="A81" s="167" t="s">
        <v>2276</v>
      </c>
      <c r="B81" s="237" t="s">
        <v>179</v>
      </c>
      <c r="C81" s="236">
        <v>1116</v>
      </c>
      <c r="D81" s="237" t="s">
        <v>2275</v>
      </c>
      <c r="E81" s="236">
        <v>70101274</v>
      </c>
      <c r="F81" s="236">
        <v>160054</v>
      </c>
      <c r="G81" s="165" t="s">
        <v>2247</v>
      </c>
      <c r="H81" s="259">
        <v>583000000</v>
      </c>
      <c r="I81" s="259">
        <v>583000000</v>
      </c>
      <c r="J81" s="259">
        <v>475149748</v>
      </c>
      <c r="K81" s="259">
        <v>181059086</v>
      </c>
      <c r="L81" s="259">
        <v>176722797</v>
      </c>
    </row>
    <row r="82" spans="1:12" s="189" customFormat="1" x14ac:dyDescent="0.2">
      <c r="A82" s="171" t="s">
        <v>2273</v>
      </c>
      <c r="B82" s="244" t="s">
        <v>552</v>
      </c>
      <c r="C82" s="244" t="s">
        <v>552</v>
      </c>
      <c r="D82" s="244" t="s">
        <v>552</v>
      </c>
      <c r="E82" s="244" t="s">
        <v>552</v>
      </c>
      <c r="F82" s="244" t="s">
        <v>552</v>
      </c>
      <c r="G82" s="240" t="s">
        <v>2274</v>
      </c>
      <c r="H82" s="257">
        <v>5443535111</v>
      </c>
      <c r="I82" s="257">
        <v>6896267229</v>
      </c>
      <c r="J82" s="257">
        <v>2892470225</v>
      </c>
      <c r="K82" s="257">
        <v>1340870343</v>
      </c>
      <c r="L82" s="257">
        <v>1330870343</v>
      </c>
    </row>
    <row r="83" spans="1:12" x14ac:dyDescent="0.2">
      <c r="A83" s="167" t="s">
        <v>2273</v>
      </c>
      <c r="B83" s="237" t="s">
        <v>162</v>
      </c>
      <c r="C83" s="236">
        <v>9999</v>
      </c>
      <c r="D83" s="237" t="s">
        <v>2268</v>
      </c>
      <c r="E83" s="236">
        <v>10102225</v>
      </c>
      <c r="F83" s="236">
        <v>160058</v>
      </c>
      <c r="G83" s="165" t="s">
        <v>2272</v>
      </c>
      <c r="H83" s="259">
        <v>0</v>
      </c>
      <c r="I83" s="259">
        <v>249843422</v>
      </c>
      <c r="J83" s="259">
        <v>249843422</v>
      </c>
      <c r="K83" s="259">
        <v>0</v>
      </c>
      <c r="L83" s="259">
        <v>0</v>
      </c>
    </row>
    <row r="84" spans="1:12" x14ac:dyDescent="0.2">
      <c r="A84" s="164" t="s">
        <v>2273</v>
      </c>
      <c r="B84" s="236" t="s">
        <v>169</v>
      </c>
      <c r="C84" s="236">
        <v>9999</v>
      </c>
      <c r="D84" s="236" t="s">
        <v>2268</v>
      </c>
      <c r="E84" s="236">
        <v>10102225</v>
      </c>
      <c r="F84" s="236">
        <v>160058</v>
      </c>
      <c r="G84" s="162" t="s">
        <v>2272</v>
      </c>
      <c r="H84" s="259">
        <v>243535111</v>
      </c>
      <c r="I84" s="259">
        <v>280158217</v>
      </c>
      <c r="J84" s="259">
        <v>263541028</v>
      </c>
      <c r="K84" s="259">
        <v>80287904</v>
      </c>
      <c r="L84" s="259">
        <v>80287904</v>
      </c>
    </row>
    <row r="85" spans="1:12" x14ac:dyDescent="0.2">
      <c r="A85" s="167" t="s">
        <v>2273</v>
      </c>
      <c r="B85" s="237" t="s">
        <v>169</v>
      </c>
      <c r="C85" s="236">
        <v>9999</v>
      </c>
      <c r="D85" s="237" t="s">
        <v>2242</v>
      </c>
      <c r="E85" s="236">
        <v>10102225</v>
      </c>
      <c r="F85" s="236">
        <v>160058</v>
      </c>
      <c r="G85" s="165" t="s">
        <v>2272</v>
      </c>
      <c r="H85" s="259">
        <v>2100000000</v>
      </c>
      <c r="I85" s="259">
        <v>2100000000</v>
      </c>
      <c r="J85" s="259">
        <v>37000000</v>
      </c>
      <c r="K85" s="259">
        <v>37000000</v>
      </c>
      <c r="L85" s="259">
        <v>37000000</v>
      </c>
    </row>
    <row r="86" spans="1:12" x14ac:dyDescent="0.2">
      <c r="A86" s="167" t="s">
        <v>2273</v>
      </c>
      <c r="B86" s="237" t="s">
        <v>242</v>
      </c>
      <c r="C86" s="236">
        <v>9999</v>
      </c>
      <c r="D86" s="237" t="s">
        <v>2268</v>
      </c>
      <c r="E86" s="236">
        <v>10102225</v>
      </c>
      <c r="F86" s="236">
        <v>160058</v>
      </c>
      <c r="G86" s="165" t="s">
        <v>2272</v>
      </c>
      <c r="H86" s="259">
        <v>1500000000</v>
      </c>
      <c r="I86" s="259">
        <v>1500000000</v>
      </c>
      <c r="J86" s="259">
        <v>1175820185</v>
      </c>
      <c r="K86" s="259">
        <v>57316849</v>
      </c>
      <c r="L86" s="259">
        <v>47316849</v>
      </c>
    </row>
    <row r="87" spans="1:12" x14ac:dyDescent="0.2">
      <c r="A87" s="164" t="s">
        <v>2273</v>
      </c>
      <c r="B87" s="236" t="s">
        <v>261</v>
      </c>
      <c r="C87" s="236">
        <v>9999</v>
      </c>
      <c r="D87" s="236" t="s">
        <v>2268</v>
      </c>
      <c r="E87" s="236">
        <v>10102225</v>
      </c>
      <c r="F87" s="236">
        <v>160058</v>
      </c>
      <c r="G87" s="162" t="s">
        <v>2272</v>
      </c>
      <c r="H87" s="259">
        <v>1600000000</v>
      </c>
      <c r="I87" s="259">
        <v>1600000000</v>
      </c>
      <c r="J87" s="259">
        <v>0</v>
      </c>
      <c r="K87" s="259">
        <v>0</v>
      </c>
      <c r="L87" s="259">
        <v>0</v>
      </c>
    </row>
    <row r="88" spans="1:12" x14ac:dyDescent="0.2">
      <c r="A88" s="164" t="s">
        <v>2273</v>
      </c>
      <c r="B88" s="236" t="s">
        <v>1040</v>
      </c>
      <c r="C88" s="236">
        <v>9999</v>
      </c>
      <c r="D88" s="236" t="s">
        <v>2268</v>
      </c>
      <c r="E88" s="236">
        <v>10102225</v>
      </c>
      <c r="F88" s="236">
        <v>160058</v>
      </c>
      <c r="G88" s="162" t="s">
        <v>2272</v>
      </c>
      <c r="H88" s="259">
        <v>0</v>
      </c>
      <c r="I88" s="259">
        <v>158311689</v>
      </c>
      <c r="J88" s="259">
        <v>158311689</v>
      </c>
      <c r="K88" s="259">
        <v>158311689</v>
      </c>
      <c r="L88" s="259">
        <v>158311689</v>
      </c>
    </row>
    <row r="89" spans="1:12" x14ac:dyDescent="0.2">
      <c r="A89" s="164" t="s">
        <v>2273</v>
      </c>
      <c r="B89" s="236" t="s">
        <v>1054</v>
      </c>
      <c r="C89" s="236">
        <v>9999</v>
      </c>
      <c r="D89" s="236" t="s">
        <v>2268</v>
      </c>
      <c r="E89" s="236">
        <v>10102225</v>
      </c>
      <c r="F89" s="236">
        <v>160058</v>
      </c>
      <c r="G89" s="162" t="s">
        <v>2272</v>
      </c>
      <c r="H89" s="259">
        <v>0</v>
      </c>
      <c r="I89" s="259">
        <v>962591951</v>
      </c>
      <c r="J89" s="259">
        <v>962591951</v>
      </c>
      <c r="K89" s="259">
        <v>962591951</v>
      </c>
      <c r="L89" s="259">
        <v>962591951</v>
      </c>
    </row>
    <row r="90" spans="1:12" x14ac:dyDescent="0.2">
      <c r="A90" s="164" t="s">
        <v>2273</v>
      </c>
      <c r="B90" s="236" t="s">
        <v>1056</v>
      </c>
      <c r="C90" s="236">
        <v>9999</v>
      </c>
      <c r="D90" s="236" t="s">
        <v>2268</v>
      </c>
      <c r="E90" s="236">
        <v>10102225</v>
      </c>
      <c r="F90" s="236">
        <v>160058</v>
      </c>
      <c r="G90" s="162" t="s">
        <v>2272</v>
      </c>
      <c r="H90" s="259">
        <v>0</v>
      </c>
      <c r="I90" s="259">
        <v>45361950</v>
      </c>
      <c r="J90" s="259">
        <v>45361950</v>
      </c>
      <c r="K90" s="259">
        <v>45361950</v>
      </c>
      <c r="L90" s="259">
        <v>45361950</v>
      </c>
    </row>
    <row r="91" spans="1:12" s="189" customFormat="1" x14ac:dyDescent="0.2">
      <c r="A91" s="171" t="s">
        <v>2269</v>
      </c>
      <c r="B91" s="244" t="s">
        <v>552</v>
      </c>
      <c r="C91" s="244" t="s">
        <v>552</v>
      </c>
      <c r="D91" s="244" t="s">
        <v>552</v>
      </c>
      <c r="E91" s="244" t="s">
        <v>552</v>
      </c>
      <c r="F91" s="244" t="s">
        <v>552</v>
      </c>
      <c r="G91" s="240" t="s">
        <v>2270</v>
      </c>
      <c r="H91" s="257">
        <v>0</v>
      </c>
      <c r="I91" s="257">
        <v>470660251</v>
      </c>
      <c r="J91" s="257">
        <v>470660251</v>
      </c>
      <c r="K91" s="257">
        <v>470660251</v>
      </c>
      <c r="L91" s="257">
        <v>470660251</v>
      </c>
    </row>
    <row r="92" spans="1:12" x14ac:dyDescent="0.2">
      <c r="A92" s="167" t="s">
        <v>2269</v>
      </c>
      <c r="B92" s="237" t="s">
        <v>266</v>
      </c>
      <c r="C92" s="236">
        <v>1116</v>
      </c>
      <c r="D92" s="237" t="s">
        <v>2268</v>
      </c>
      <c r="E92" s="236">
        <v>70102225</v>
      </c>
      <c r="F92" s="236">
        <v>160058</v>
      </c>
      <c r="G92" s="165" t="s">
        <v>2267</v>
      </c>
      <c r="H92" s="259">
        <v>0</v>
      </c>
      <c r="I92" s="259">
        <v>470660251</v>
      </c>
      <c r="J92" s="259">
        <v>470660251</v>
      </c>
      <c r="K92" s="259">
        <v>470660251</v>
      </c>
      <c r="L92" s="259">
        <v>470660251</v>
      </c>
    </row>
    <row r="93" spans="1:12" s="189" customFormat="1" x14ac:dyDescent="0.2">
      <c r="A93" s="164" t="s">
        <v>2261</v>
      </c>
      <c r="B93" s="246" t="s">
        <v>552</v>
      </c>
      <c r="C93" s="246" t="s">
        <v>552</v>
      </c>
      <c r="D93" s="246" t="s">
        <v>552</v>
      </c>
      <c r="E93" s="246" t="s">
        <v>552</v>
      </c>
      <c r="F93" s="246" t="s">
        <v>552</v>
      </c>
      <c r="G93" s="191" t="s">
        <v>2266</v>
      </c>
      <c r="H93" s="260">
        <v>542826000</v>
      </c>
      <c r="I93" s="260">
        <v>1698675156</v>
      </c>
      <c r="J93" s="260">
        <v>1072385066</v>
      </c>
      <c r="K93" s="260">
        <v>66593066</v>
      </c>
      <c r="L93" s="260">
        <v>66593066</v>
      </c>
    </row>
    <row r="94" spans="1:12" x14ac:dyDescent="0.2">
      <c r="A94" s="164" t="s">
        <v>2263</v>
      </c>
      <c r="B94" s="236" t="s">
        <v>552</v>
      </c>
      <c r="C94" s="236" t="s">
        <v>552</v>
      </c>
      <c r="D94" s="236" t="s">
        <v>552</v>
      </c>
      <c r="E94" s="236" t="s">
        <v>552</v>
      </c>
      <c r="F94" s="236" t="s">
        <v>552</v>
      </c>
      <c r="G94" s="162" t="s">
        <v>2265</v>
      </c>
      <c r="H94" s="259">
        <v>542826000</v>
      </c>
      <c r="I94" s="259">
        <v>542826000</v>
      </c>
      <c r="J94" s="259">
        <v>66593066</v>
      </c>
      <c r="K94" s="259">
        <v>66593066</v>
      </c>
      <c r="L94" s="259">
        <v>66593066</v>
      </c>
    </row>
    <row r="95" spans="1:12" x14ac:dyDescent="0.2">
      <c r="A95" s="164" t="s">
        <v>2263</v>
      </c>
      <c r="B95" s="236" t="s">
        <v>179</v>
      </c>
      <c r="C95" s="236">
        <v>1116</v>
      </c>
      <c r="D95" s="236" t="s">
        <v>2264</v>
      </c>
      <c r="E95" s="236">
        <v>70101274</v>
      </c>
      <c r="F95" s="236">
        <v>160054</v>
      </c>
      <c r="G95" s="162" t="s">
        <v>2247</v>
      </c>
      <c r="H95" s="259">
        <v>10600000</v>
      </c>
      <c r="I95" s="259">
        <v>10600000</v>
      </c>
      <c r="J95" s="259">
        <v>0</v>
      </c>
      <c r="K95" s="259">
        <v>0</v>
      </c>
      <c r="L95" s="259">
        <v>0</v>
      </c>
    </row>
    <row r="96" spans="1:12" ht="25.5" x14ac:dyDescent="0.2">
      <c r="A96" s="171" t="s">
        <v>2263</v>
      </c>
      <c r="B96" s="235" t="s">
        <v>179</v>
      </c>
      <c r="C96" s="235">
        <v>1116</v>
      </c>
      <c r="D96" s="235" t="s">
        <v>2262</v>
      </c>
      <c r="E96" s="235">
        <v>70101274</v>
      </c>
      <c r="F96" s="235">
        <v>160054</v>
      </c>
      <c r="G96" s="241" t="s">
        <v>2247</v>
      </c>
      <c r="H96" s="258">
        <v>532226000</v>
      </c>
      <c r="I96" s="258">
        <v>532226000</v>
      </c>
      <c r="J96" s="258">
        <v>66593066</v>
      </c>
      <c r="K96" s="258">
        <v>66593066</v>
      </c>
      <c r="L96" s="258">
        <v>66593066</v>
      </c>
    </row>
    <row r="97" spans="1:12" x14ac:dyDescent="0.2">
      <c r="A97" s="167" t="s">
        <v>2259</v>
      </c>
      <c r="B97" s="237" t="s">
        <v>552</v>
      </c>
      <c r="C97" s="236" t="s">
        <v>552</v>
      </c>
      <c r="D97" s="237" t="s">
        <v>552</v>
      </c>
      <c r="E97" s="236" t="s">
        <v>552</v>
      </c>
      <c r="F97" s="236" t="s">
        <v>552</v>
      </c>
      <c r="G97" s="165" t="s">
        <v>2260</v>
      </c>
      <c r="H97" s="259">
        <v>0</v>
      </c>
      <c r="I97" s="259">
        <v>1155849156</v>
      </c>
      <c r="J97" s="259">
        <v>1005792000</v>
      </c>
      <c r="K97" s="259">
        <v>0</v>
      </c>
      <c r="L97" s="259">
        <v>0</v>
      </c>
    </row>
    <row r="98" spans="1:12" x14ac:dyDescent="0.2">
      <c r="A98" s="167" t="s">
        <v>2259</v>
      </c>
      <c r="B98" s="237" t="s">
        <v>179</v>
      </c>
      <c r="C98" s="236">
        <v>1116</v>
      </c>
      <c r="D98" s="237" t="s">
        <v>2258</v>
      </c>
      <c r="E98" s="236">
        <v>70103278</v>
      </c>
      <c r="F98" s="236">
        <v>160053</v>
      </c>
      <c r="G98" s="165" t="s">
        <v>2257</v>
      </c>
      <c r="H98" s="259">
        <v>0</v>
      </c>
      <c r="I98" s="259">
        <v>1135204566</v>
      </c>
      <c r="J98" s="259">
        <v>1005792000</v>
      </c>
      <c r="K98" s="259">
        <v>0</v>
      </c>
      <c r="L98" s="259">
        <v>0</v>
      </c>
    </row>
    <row r="99" spans="1:12" x14ac:dyDescent="0.2">
      <c r="A99" s="167" t="s">
        <v>2259</v>
      </c>
      <c r="B99" s="237" t="s">
        <v>693</v>
      </c>
      <c r="C99" s="236">
        <v>1116</v>
      </c>
      <c r="D99" s="237" t="s">
        <v>2258</v>
      </c>
      <c r="E99" s="236">
        <v>70103278</v>
      </c>
      <c r="F99" s="236">
        <v>160053</v>
      </c>
      <c r="G99" s="165" t="s">
        <v>2257</v>
      </c>
      <c r="H99" s="259">
        <v>0</v>
      </c>
      <c r="I99" s="259">
        <v>20644590</v>
      </c>
      <c r="J99" s="259">
        <v>0</v>
      </c>
      <c r="K99" s="259">
        <v>0</v>
      </c>
      <c r="L99" s="259">
        <v>0</v>
      </c>
    </row>
    <row r="100" spans="1:12" s="189" customFormat="1" x14ac:dyDescent="0.2">
      <c r="A100" s="171" t="s">
        <v>2255</v>
      </c>
      <c r="B100" s="244" t="s">
        <v>552</v>
      </c>
      <c r="C100" s="244" t="s">
        <v>552</v>
      </c>
      <c r="D100" s="244" t="s">
        <v>552</v>
      </c>
      <c r="E100" s="244" t="s">
        <v>552</v>
      </c>
      <c r="F100" s="244" t="s">
        <v>552</v>
      </c>
      <c r="G100" s="240" t="s">
        <v>2256</v>
      </c>
      <c r="H100" s="257">
        <v>1875373825</v>
      </c>
      <c r="I100" s="257">
        <v>2098741370</v>
      </c>
      <c r="J100" s="257">
        <v>1533184040</v>
      </c>
      <c r="K100" s="257">
        <v>511062000</v>
      </c>
      <c r="L100" s="257">
        <v>511062000</v>
      </c>
    </row>
    <row r="101" spans="1:12" x14ac:dyDescent="0.2">
      <c r="A101" s="164" t="s">
        <v>2253</v>
      </c>
      <c r="B101" s="236" t="s">
        <v>552</v>
      </c>
      <c r="C101" s="236" t="s">
        <v>552</v>
      </c>
      <c r="D101" s="236" t="s">
        <v>552</v>
      </c>
      <c r="E101" s="236" t="s">
        <v>552</v>
      </c>
      <c r="F101" s="236" t="s">
        <v>552</v>
      </c>
      <c r="G101" s="162" t="s">
        <v>2254</v>
      </c>
      <c r="H101" s="259">
        <v>1875373825</v>
      </c>
      <c r="I101" s="259">
        <v>2098741370</v>
      </c>
      <c r="J101" s="259">
        <v>1533184040</v>
      </c>
      <c r="K101" s="259">
        <v>511062000</v>
      </c>
      <c r="L101" s="259">
        <v>511062000</v>
      </c>
    </row>
    <row r="102" spans="1:12" x14ac:dyDescent="0.2">
      <c r="A102" s="167" t="s">
        <v>2253</v>
      </c>
      <c r="B102" s="237" t="s">
        <v>179</v>
      </c>
      <c r="C102" s="236">
        <v>1116</v>
      </c>
      <c r="D102" s="237" t="s">
        <v>2252</v>
      </c>
      <c r="E102" s="236">
        <v>70101274</v>
      </c>
      <c r="F102" s="236">
        <v>160050</v>
      </c>
      <c r="G102" s="165" t="s">
        <v>2247</v>
      </c>
      <c r="H102" s="259">
        <v>1875373825</v>
      </c>
      <c r="I102" s="259">
        <v>2098741370</v>
      </c>
      <c r="J102" s="259">
        <v>1533184040</v>
      </c>
      <c r="K102" s="259">
        <v>511062000</v>
      </c>
      <c r="L102" s="259">
        <v>511062000</v>
      </c>
    </row>
    <row r="103" spans="1:12" s="189" customFormat="1" x14ac:dyDescent="0.2">
      <c r="A103" s="167" t="s">
        <v>2250</v>
      </c>
      <c r="B103" s="245" t="s">
        <v>552</v>
      </c>
      <c r="C103" s="246" t="s">
        <v>552</v>
      </c>
      <c r="D103" s="245" t="s">
        <v>552</v>
      </c>
      <c r="E103" s="246" t="s">
        <v>552</v>
      </c>
      <c r="F103" s="246" t="s">
        <v>552</v>
      </c>
      <c r="G103" s="190" t="s">
        <v>2251</v>
      </c>
      <c r="H103" s="260">
        <v>16453920678</v>
      </c>
      <c r="I103" s="260">
        <v>19976050683</v>
      </c>
      <c r="J103" s="260">
        <v>4678115986</v>
      </c>
      <c r="K103" s="260">
        <v>284550812</v>
      </c>
      <c r="L103" s="260">
        <v>284371280</v>
      </c>
    </row>
    <row r="104" spans="1:12" x14ac:dyDescent="0.2">
      <c r="A104" s="167" t="s">
        <v>2231</v>
      </c>
      <c r="B104" s="237" t="s">
        <v>552</v>
      </c>
      <c r="C104" s="236" t="s">
        <v>552</v>
      </c>
      <c r="D104" s="237" t="s">
        <v>552</v>
      </c>
      <c r="E104" s="236" t="s">
        <v>552</v>
      </c>
      <c r="F104" s="236" t="s">
        <v>552</v>
      </c>
      <c r="G104" s="165" t="s">
        <v>2249</v>
      </c>
      <c r="H104" s="259">
        <v>16453920678</v>
      </c>
      <c r="I104" s="259">
        <v>19976050683</v>
      </c>
      <c r="J104" s="259">
        <v>4678115986</v>
      </c>
      <c r="K104" s="259">
        <v>284550812</v>
      </c>
      <c r="L104" s="259">
        <v>284371280</v>
      </c>
    </row>
    <row r="105" spans="1:12" x14ac:dyDescent="0.2">
      <c r="A105" s="164" t="s">
        <v>2231</v>
      </c>
      <c r="B105" s="236" t="s">
        <v>179</v>
      </c>
      <c r="C105" s="236">
        <v>1116</v>
      </c>
      <c r="D105" s="236" t="s">
        <v>2248</v>
      </c>
      <c r="E105" s="236">
        <v>70101274</v>
      </c>
      <c r="F105" s="236">
        <v>160054</v>
      </c>
      <c r="G105" s="162" t="s">
        <v>2247</v>
      </c>
      <c r="H105" s="259">
        <v>530000000</v>
      </c>
      <c r="I105" s="259">
        <v>530000000</v>
      </c>
      <c r="J105" s="259">
        <v>497573480</v>
      </c>
      <c r="K105" s="259">
        <v>0</v>
      </c>
      <c r="L105" s="259">
        <v>0</v>
      </c>
    </row>
    <row r="106" spans="1:12" x14ac:dyDescent="0.2">
      <c r="A106" s="164" t="s">
        <v>2231</v>
      </c>
      <c r="B106" s="236" t="s">
        <v>210</v>
      </c>
      <c r="C106" s="236">
        <v>1116</v>
      </c>
      <c r="D106" s="236" t="s">
        <v>2246</v>
      </c>
      <c r="E106" s="236">
        <v>70102226</v>
      </c>
      <c r="F106" s="236">
        <v>160048</v>
      </c>
      <c r="G106" s="162" t="s">
        <v>2245</v>
      </c>
      <c r="H106" s="259">
        <v>20000000</v>
      </c>
      <c r="I106" s="259">
        <v>20000000</v>
      </c>
      <c r="J106" s="259">
        <v>20000000</v>
      </c>
      <c r="K106" s="259">
        <v>0</v>
      </c>
      <c r="L106" s="259">
        <v>0</v>
      </c>
    </row>
    <row r="107" spans="1:12" x14ac:dyDescent="0.2">
      <c r="A107" s="164" t="s">
        <v>2231</v>
      </c>
      <c r="B107" s="236" t="s">
        <v>210</v>
      </c>
      <c r="C107" s="236">
        <v>1116</v>
      </c>
      <c r="D107" s="236" t="s">
        <v>2201</v>
      </c>
      <c r="E107" s="236">
        <v>70102227</v>
      </c>
      <c r="F107" s="236">
        <v>160059</v>
      </c>
      <c r="G107" s="162" t="s">
        <v>2244</v>
      </c>
      <c r="H107" s="259">
        <v>50000000</v>
      </c>
      <c r="I107" s="259">
        <v>50000000</v>
      </c>
      <c r="J107" s="259">
        <v>49999131</v>
      </c>
      <c r="K107" s="259">
        <v>0</v>
      </c>
      <c r="L107" s="259">
        <v>0</v>
      </c>
    </row>
    <row r="108" spans="1:12" x14ac:dyDescent="0.2">
      <c r="A108" s="164" t="s">
        <v>2231</v>
      </c>
      <c r="B108" s="236" t="s">
        <v>210</v>
      </c>
      <c r="C108" s="236">
        <v>1116</v>
      </c>
      <c r="D108" s="236" t="s">
        <v>1693</v>
      </c>
      <c r="E108" s="236">
        <v>70102276</v>
      </c>
      <c r="F108" s="236">
        <v>160001</v>
      </c>
      <c r="G108" s="162" t="s">
        <v>2243</v>
      </c>
      <c r="H108" s="259">
        <v>80000000</v>
      </c>
      <c r="I108" s="259">
        <v>80000000</v>
      </c>
      <c r="J108" s="259">
        <v>80000000</v>
      </c>
      <c r="K108" s="259">
        <v>0</v>
      </c>
      <c r="L108" s="259">
        <v>0</v>
      </c>
    </row>
    <row r="109" spans="1:12" x14ac:dyDescent="0.2">
      <c r="A109" s="167" t="s">
        <v>2231</v>
      </c>
      <c r="B109" s="237" t="s">
        <v>162</v>
      </c>
      <c r="C109" s="236">
        <v>9999</v>
      </c>
      <c r="D109" s="237" t="s">
        <v>2234</v>
      </c>
      <c r="E109" s="236">
        <v>1010101</v>
      </c>
      <c r="F109" s="236">
        <v>160057</v>
      </c>
      <c r="G109" s="165" t="s">
        <v>2229</v>
      </c>
      <c r="H109" s="259">
        <v>575000000</v>
      </c>
      <c r="I109" s="259">
        <v>575000000</v>
      </c>
      <c r="J109" s="259">
        <v>129660980</v>
      </c>
      <c r="K109" s="259">
        <v>129660980</v>
      </c>
      <c r="L109" s="259">
        <v>129660980</v>
      </c>
    </row>
    <row r="110" spans="1:12" x14ac:dyDescent="0.2">
      <c r="A110" s="167" t="s">
        <v>2231</v>
      </c>
      <c r="B110" s="237" t="s">
        <v>162</v>
      </c>
      <c r="C110" s="236">
        <v>9999</v>
      </c>
      <c r="D110" s="237" t="s">
        <v>2230</v>
      </c>
      <c r="E110" s="236">
        <v>1010101</v>
      </c>
      <c r="F110" s="236">
        <v>160057</v>
      </c>
      <c r="G110" s="165" t="s">
        <v>2229</v>
      </c>
      <c r="H110" s="259">
        <v>1226000000</v>
      </c>
      <c r="I110" s="259">
        <v>1226000000</v>
      </c>
      <c r="J110" s="259">
        <v>0</v>
      </c>
      <c r="K110" s="259">
        <v>0</v>
      </c>
      <c r="L110" s="259">
        <v>0</v>
      </c>
    </row>
    <row r="111" spans="1:12" x14ac:dyDescent="0.2">
      <c r="A111" s="167" t="s">
        <v>2231</v>
      </c>
      <c r="B111" s="237" t="s">
        <v>162</v>
      </c>
      <c r="C111" s="236">
        <v>9999</v>
      </c>
      <c r="D111" s="237" t="s">
        <v>2242</v>
      </c>
      <c r="E111" s="236">
        <v>1010102</v>
      </c>
      <c r="F111" s="236">
        <v>160056</v>
      </c>
      <c r="G111" s="165" t="s">
        <v>2237</v>
      </c>
      <c r="H111" s="259">
        <v>120000000</v>
      </c>
      <c r="I111" s="259">
        <v>120000000</v>
      </c>
      <c r="J111" s="259">
        <v>0</v>
      </c>
      <c r="K111" s="259">
        <v>0</v>
      </c>
      <c r="L111" s="259">
        <v>0</v>
      </c>
    </row>
    <row r="112" spans="1:12" x14ac:dyDescent="0.2">
      <c r="A112" s="167" t="s">
        <v>2231</v>
      </c>
      <c r="B112" s="237" t="s">
        <v>162</v>
      </c>
      <c r="C112" s="236">
        <v>9999</v>
      </c>
      <c r="D112" s="237" t="s">
        <v>1752</v>
      </c>
      <c r="E112" s="236">
        <v>10101274</v>
      </c>
      <c r="F112" s="236">
        <v>160054</v>
      </c>
      <c r="G112" s="165" t="s">
        <v>2235</v>
      </c>
      <c r="H112" s="259">
        <v>0</v>
      </c>
      <c r="I112" s="259">
        <v>600000000</v>
      </c>
      <c r="J112" s="259">
        <v>0</v>
      </c>
      <c r="K112" s="259">
        <v>0</v>
      </c>
      <c r="L112" s="259">
        <v>0</v>
      </c>
    </row>
    <row r="113" spans="1:12" x14ac:dyDescent="0.2">
      <c r="A113" s="167" t="s">
        <v>2231</v>
      </c>
      <c r="B113" s="237" t="s">
        <v>162</v>
      </c>
      <c r="C113" s="236">
        <v>9999</v>
      </c>
      <c r="D113" s="237" t="s">
        <v>1693</v>
      </c>
      <c r="E113" s="236">
        <v>10102276</v>
      </c>
      <c r="F113" s="236">
        <v>160001</v>
      </c>
      <c r="G113" s="165" t="s">
        <v>2241</v>
      </c>
      <c r="H113" s="259">
        <v>53000000</v>
      </c>
      <c r="I113" s="259">
        <v>53000000</v>
      </c>
      <c r="J113" s="259">
        <v>53000000</v>
      </c>
      <c r="K113" s="259">
        <v>0</v>
      </c>
      <c r="L113" s="259">
        <v>0</v>
      </c>
    </row>
    <row r="114" spans="1:12" x14ac:dyDescent="0.2">
      <c r="A114" s="167" t="s">
        <v>2231</v>
      </c>
      <c r="B114" s="237" t="s">
        <v>162</v>
      </c>
      <c r="C114" s="236">
        <v>9999</v>
      </c>
      <c r="D114" s="237" t="s">
        <v>1752</v>
      </c>
      <c r="E114" s="236">
        <v>10102280</v>
      </c>
      <c r="F114" s="236">
        <v>160052</v>
      </c>
      <c r="G114" s="165" t="s">
        <v>2240</v>
      </c>
      <c r="H114" s="259">
        <v>200000000</v>
      </c>
      <c r="I114" s="259">
        <v>200000000</v>
      </c>
      <c r="J114" s="259">
        <v>0</v>
      </c>
      <c r="K114" s="259">
        <v>0</v>
      </c>
      <c r="L114" s="259">
        <v>0</v>
      </c>
    </row>
    <row r="115" spans="1:12" x14ac:dyDescent="0.2">
      <c r="A115" s="167" t="s">
        <v>2231</v>
      </c>
      <c r="B115" s="237" t="s">
        <v>162</v>
      </c>
      <c r="C115" s="236">
        <v>9999</v>
      </c>
      <c r="D115" s="237" t="s">
        <v>1706</v>
      </c>
      <c r="E115" s="236">
        <v>10102281</v>
      </c>
      <c r="F115" s="236">
        <v>160055</v>
      </c>
      <c r="G115" s="165" t="s">
        <v>2232</v>
      </c>
      <c r="H115" s="259">
        <v>100000000</v>
      </c>
      <c r="I115" s="259">
        <v>100000000</v>
      </c>
      <c r="J115" s="259">
        <v>0</v>
      </c>
      <c r="K115" s="259">
        <v>0</v>
      </c>
      <c r="L115" s="259">
        <v>0</v>
      </c>
    </row>
    <row r="116" spans="1:12" x14ac:dyDescent="0.2">
      <c r="A116" s="167" t="s">
        <v>2231</v>
      </c>
      <c r="B116" s="237" t="s">
        <v>162</v>
      </c>
      <c r="C116" s="236">
        <v>9999</v>
      </c>
      <c r="D116" s="237" t="s">
        <v>2233</v>
      </c>
      <c r="E116" s="236">
        <v>10102281</v>
      </c>
      <c r="F116" s="236">
        <v>160061</v>
      </c>
      <c r="G116" s="165" t="s">
        <v>2232</v>
      </c>
      <c r="H116" s="259">
        <v>30000000</v>
      </c>
      <c r="I116" s="259">
        <v>30000000</v>
      </c>
      <c r="J116" s="259">
        <v>30000000</v>
      </c>
      <c r="K116" s="259">
        <v>0</v>
      </c>
      <c r="L116" s="259">
        <v>0</v>
      </c>
    </row>
    <row r="117" spans="1:12" x14ac:dyDescent="0.2">
      <c r="A117" s="167" t="s">
        <v>2231</v>
      </c>
      <c r="B117" s="237" t="s">
        <v>162</v>
      </c>
      <c r="C117" s="236">
        <v>9999</v>
      </c>
      <c r="D117" s="237" t="s">
        <v>1752</v>
      </c>
      <c r="E117" s="236">
        <v>10102281</v>
      </c>
      <c r="F117" s="236">
        <v>160061</v>
      </c>
      <c r="G117" s="165" t="s">
        <v>2232</v>
      </c>
      <c r="H117" s="259">
        <v>97200000</v>
      </c>
      <c r="I117" s="259">
        <v>97200000</v>
      </c>
      <c r="J117" s="259">
        <v>92200000</v>
      </c>
      <c r="K117" s="259">
        <v>32200000</v>
      </c>
      <c r="L117" s="259">
        <v>32200000</v>
      </c>
    </row>
    <row r="118" spans="1:12" x14ac:dyDescent="0.2">
      <c r="A118" s="164" t="s">
        <v>2231</v>
      </c>
      <c r="B118" s="236" t="s">
        <v>162</v>
      </c>
      <c r="C118" s="236">
        <v>9999</v>
      </c>
      <c r="D118" s="236" t="s">
        <v>2223</v>
      </c>
      <c r="E118" s="236">
        <v>10104279</v>
      </c>
      <c r="F118" s="236">
        <v>160049</v>
      </c>
      <c r="G118" s="162" t="s">
        <v>2239</v>
      </c>
      <c r="H118" s="259">
        <v>436720000</v>
      </c>
      <c r="I118" s="259">
        <v>436720000</v>
      </c>
      <c r="J118" s="259">
        <v>0</v>
      </c>
      <c r="K118" s="259">
        <v>0</v>
      </c>
      <c r="L118" s="259">
        <v>0</v>
      </c>
    </row>
    <row r="119" spans="1:12" x14ac:dyDescent="0.2">
      <c r="A119" s="167" t="s">
        <v>2231</v>
      </c>
      <c r="B119" s="237" t="s">
        <v>242</v>
      </c>
      <c r="C119" s="236">
        <v>9999</v>
      </c>
      <c r="D119" s="237" t="s">
        <v>2238</v>
      </c>
      <c r="E119" s="236">
        <v>1010101</v>
      </c>
      <c r="F119" s="236">
        <v>160060</v>
      </c>
      <c r="G119" s="165" t="s">
        <v>2229</v>
      </c>
      <c r="H119" s="259">
        <v>150000000</v>
      </c>
      <c r="I119" s="259">
        <v>150000000</v>
      </c>
      <c r="J119" s="259">
        <v>150000000</v>
      </c>
      <c r="K119" s="259">
        <v>0</v>
      </c>
      <c r="L119" s="259">
        <v>0</v>
      </c>
    </row>
    <row r="120" spans="1:12" x14ac:dyDescent="0.2">
      <c r="A120" s="167" t="s">
        <v>2231</v>
      </c>
      <c r="B120" s="237" t="s">
        <v>242</v>
      </c>
      <c r="C120" s="236">
        <v>9999</v>
      </c>
      <c r="D120" s="237" t="s">
        <v>2230</v>
      </c>
      <c r="E120" s="236">
        <v>1010101</v>
      </c>
      <c r="F120" s="236">
        <v>160057</v>
      </c>
      <c r="G120" s="165" t="s">
        <v>2229</v>
      </c>
      <c r="H120" s="259">
        <v>3374866168</v>
      </c>
      <c r="I120" s="259">
        <v>3374866168</v>
      </c>
      <c r="J120" s="259">
        <v>0</v>
      </c>
      <c r="K120" s="259">
        <v>0</v>
      </c>
      <c r="L120" s="259">
        <v>0</v>
      </c>
    </row>
    <row r="121" spans="1:12" x14ac:dyDescent="0.2">
      <c r="A121" s="167" t="s">
        <v>2231</v>
      </c>
      <c r="B121" s="237" t="s">
        <v>242</v>
      </c>
      <c r="C121" s="236">
        <v>9999</v>
      </c>
      <c r="D121" s="237" t="s">
        <v>1706</v>
      </c>
      <c r="E121" s="236">
        <v>10102281</v>
      </c>
      <c r="F121" s="236">
        <v>160055</v>
      </c>
      <c r="G121" s="165" t="s">
        <v>2232</v>
      </c>
      <c r="H121" s="259">
        <v>226470000</v>
      </c>
      <c r="I121" s="259">
        <v>226470000</v>
      </c>
      <c r="J121" s="259">
        <v>0</v>
      </c>
      <c r="K121" s="259">
        <v>0</v>
      </c>
      <c r="L121" s="259">
        <v>0</v>
      </c>
    </row>
    <row r="122" spans="1:12" x14ac:dyDescent="0.2">
      <c r="A122" s="167" t="s">
        <v>2231</v>
      </c>
      <c r="B122" s="237" t="s">
        <v>242</v>
      </c>
      <c r="C122" s="236">
        <v>9999</v>
      </c>
      <c r="D122" s="237" t="s">
        <v>2201</v>
      </c>
      <c r="E122" s="236">
        <v>10102281</v>
      </c>
      <c r="F122" s="236">
        <v>160055</v>
      </c>
      <c r="G122" s="165" t="s">
        <v>2232</v>
      </c>
      <c r="H122" s="259">
        <v>62540000</v>
      </c>
      <c r="I122" s="259">
        <v>62540000</v>
      </c>
      <c r="J122" s="259">
        <v>0</v>
      </c>
      <c r="K122" s="259">
        <v>0</v>
      </c>
      <c r="L122" s="259">
        <v>0</v>
      </c>
    </row>
    <row r="123" spans="1:12" x14ac:dyDescent="0.2">
      <c r="A123" s="171" t="s">
        <v>2231</v>
      </c>
      <c r="B123" s="235" t="s">
        <v>242</v>
      </c>
      <c r="C123" s="235">
        <v>9999</v>
      </c>
      <c r="D123" s="235" t="s">
        <v>1752</v>
      </c>
      <c r="E123" s="235">
        <v>10102281</v>
      </c>
      <c r="F123" s="235">
        <v>160055</v>
      </c>
      <c r="G123" s="241" t="s">
        <v>2232</v>
      </c>
      <c r="H123" s="258">
        <v>467460000</v>
      </c>
      <c r="I123" s="258">
        <v>467460000</v>
      </c>
      <c r="J123" s="258">
        <v>265796887</v>
      </c>
      <c r="K123" s="258">
        <v>7800000</v>
      </c>
      <c r="L123" s="258">
        <v>7800000</v>
      </c>
    </row>
    <row r="124" spans="1:12" x14ac:dyDescent="0.2">
      <c r="A124" s="164" t="s">
        <v>2231</v>
      </c>
      <c r="B124" s="236" t="s">
        <v>242</v>
      </c>
      <c r="C124" s="236">
        <v>9999</v>
      </c>
      <c r="D124" s="236" t="s">
        <v>2223</v>
      </c>
      <c r="E124" s="236">
        <v>10104279</v>
      </c>
      <c r="F124" s="236">
        <v>160049</v>
      </c>
      <c r="G124" s="162" t="s">
        <v>2239</v>
      </c>
      <c r="H124" s="259">
        <v>789000000</v>
      </c>
      <c r="I124" s="259">
        <v>789000000</v>
      </c>
      <c r="J124" s="259">
        <v>789000000</v>
      </c>
      <c r="K124" s="259">
        <v>0</v>
      </c>
      <c r="L124" s="259">
        <v>0</v>
      </c>
    </row>
    <row r="125" spans="1:12" x14ac:dyDescent="0.2">
      <c r="A125" s="171" t="s">
        <v>2231</v>
      </c>
      <c r="B125" s="235" t="s">
        <v>245</v>
      </c>
      <c r="C125" s="235">
        <v>9999</v>
      </c>
      <c r="D125" s="235" t="s">
        <v>2238</v>
      </c>
      <c r="E125" s="235">
        <v>1010101</v>
      </c>
      <c r="F125" s="235">
        <v>160060</v>
      </c>
      <c r="G125" s="241" t="s">
        <v>2229</v>
      </c>
      <c r="H125" s="258">
        <v>131395508</v>
      </c>
      <c r="I125" s="258">
        <v>131395508</v>
      </c>
      <c r="J125" s="258">
        <v>131395508</v>
      </c>
      <c r="K125" s="258">
        <v>0</v>
      </c>
      <c r="L125" s="258">
        <v>0</v>
      </c>
    </row>
    <row r="126" spans="1:12" x14ac:dyDescent="0.2">
      <c r="A126" s="171" t="s">
        <v>2231</v>
      </c>
      <c r="B126" s="235" t="s">
        <v>606</v>
      </c>
      <c r="C126" s="235">
        <v>9999</v>
      </c>
      <c r="D126" s="235" t="s">
        <v>2230</v>
      </c>
      <c r="E126" s="235">
        <v>1010101</v>
      </c>
      <c r="F126" s="235">
        <v>160057</v>
      </c>
      <c r="G126" s="241" t="s">
        <v>2229</v>
      </c>
      <c r="H126" s="258">
        <v>38731631</v>
      </c>
      <c r="I126" s="258">
        <v>38731631</v>
      </c>
      <c r="J126" s="258">
        <v>0</v>
      </c>
      <c r="K126" s="258">
        <v>0</v>
      </c>
      <c r="L126" s="258">
        <v>0</v>
      </c>
    </row>
    <row r="127" spans="1:12" x14ac:dyDescent="0.2">
      <c r="A127" s="164" t="s">
        <v>2231</v>
      </c>
      <c r="B127" s="236" t="s">
        <v>1027</v>
      </c>
      <c r="C127" s="236">
        <v>9999</v>
      </c>
      <c r="D127" s="236" t="s">
        <v>2234</v>
      </c>
      <c r="E127" s="236">
        <v>1010101</v>
      </c>
      <c r="F127" s="236">
        <v>160057</v>
      </c>
      <c r="G127" s="162" t="s">
        <v>2229</v>
      </c>
      <c r="H127" s="259">
        <v>3217170000</v>
      </c>
      <c r="I127" s="259">
        <v>3217170000</v>
      </c>
      <c r="J127" s="259">
        <v>0</v>
      </c>
      <c r="K127" s="259">
        <v>0</v>
      </c>
      <c r="L127" s="259">
        <v>0</v>
      </c>
    </row>
    <row r="128" spans="1:12" x14ac:dyDescent="0.2">
      <c r="A128" s="171" t="s">
        <v>2231</v>
      </c>
      <c r="B128" s="235" t="s">
        <v>1027</v>
      </c>
      <c r="C128" s="235">
        <v>9999</v>
      </c>
      <c r="D128" s="235" t="s">
        <v>2238</v>
      </c>
      <c r="E128" s="235">
        <v>1010101</v>
      </c>
      <c r="F128" s="235">
        <v>160060</v>
      </c>
      <c r="G128" s="241" t="s">
        <v>2229</v>
      </c>
      <c r="H128" s="258">
        <v>594130000</v>
      </c>
      <c r="I128" s="258">
        <v>594130000</v>
      </c>
      <c r="J128" s="258">
        <v>594130000</v>
      </c>
      <c r="K128" s="258">
        <v>0</v>
      </c>
      <c r="L128" s="258">
        <v>0</v>
      </c>
    </row>
    <row r="129" spans="1:12" x14ac:dyDescent="0.2">
      <c r="A129" s="164" t="s">
        <v>2231</v>
      </c>
      <c r="B129" s="236" t="s">
        <v>1027</v>
      </c>
      <c r="C129" s="236">
        <v>9999</v>
      </c>
      <c r="D129" s="236" t="s">
        <v>1752</v>
      </c>
      <c r="E129" s="236">
        <v>1010101</v>
      </c>
      <c r="F129" s="236">
        <v>160057</v>
      </c>
      <c r="G129" s="162" t="s">
        <v>2229</v>
      </c>
      <c r="H129" s="259">
        <v>320000000</v>
      </c>
      <c r="I129" s="259">
        <v>320000000</v>
      </c>
      <c r="J129" s="259">
        <v>311360000</v>
      </c>
      <c r="K129" s="259">
        <v>114889832</v>
      </c>
      <c r="L129" s="259">
        <v>114710300</v>
      </c>
    </row>
    <row r="130" spans="1:12" x14ac:dyDescent="0.2">
      <c r="A130" s="164" t="s">
        <v>2231</v>
      </c>
      <c r="B130" s="236" t="s">
        <v>1027</v>
      </c>
      <c r="C130" s="236">
        <v>9999</v>
      </c>
      <c r="D130" s="236" t="s">
        <v>2230</v>
      </c>
      <c r="E130" s="236">
        <v>1010101</v>
      </c>
      <c r="F130" s="236">
        <v>160057</v>
      </c>
      <c r="G130" s="162" t="s">
        <v>2229</v>
      </c>
      <c r="H130" s="259">
        <v>1382500000</v>
      </c>
      <c r="I130" s="259">
        <v>1382500000</v>
      </c>
      <c r="J130" s="259">
        <v>0</v>
      </c>
      <c r="K130" s="259">
        <v>0</v>
      </c>
      <c r="L130" s="259">
        <v>0</v>
      </c>
    </row>
    <row r="131" spans="1:12" x14ac:dyDescent="0.2">
      <c r="A131" s="164" t="s">
        <v>2231</v>
      </c>
      <c r="B131" s="236" t="s">
        <v>1027</v>
      </c>
      <c r="C131" s="236">
        <v>9999</v>
      </c>
      <c r="D131" s="236" t="s">
        <v>1693</v>
      </c>
      <c r="E131" s="236">
        <v>1010102</v>
      </c>
      <c r="F131" s="236">
        <v>160056</v>
      </c>
      <c r="G131" s="162" t="s">
        <v>2237</v>
      </c>
      <c r="H131" s="259">
        <v>15000000</v>
      </c>
      <c r="I131" s="259">
        <v>15000000</v>
      </c>
      <c r="J131" s="259">
        <v>0</v>
      </c>
      <c r="K131" s="259">
        <v>0</v>
      </c>
      <c r="L131" s="259">
        <v>0</v>
      </c>
    </row>
    <row r="132" spans="1:12" x14ac:dyDescent="0.2">
      <c r="A132" s="164" t="s">
        <v>2231</v>
      </c>
      <c r="B132" s="236" t="s">
        <v>1027</v>
      </c>
      <c r="C132" s="236">
        <v>9999</v>
      </c>
      <c r="D132" s="236" t="s">
        <v>1966</v>
      </c>
      <c r="E132" s="236">
        <v>10101274</v>
      </c>
      <c r="F132" s="236">
        <v>160050</v>
      </c>
      <c r="G132" s="162" t="s">
        <v>2235</v>
      </c>
      <c r="H132" s="259">
        <v>21200000</v>
      </c>
      <c r="I132" s="259">
        <v>21200000</v>
      </c>
      <c r="J132" s="259">
        <v>21200000</v>
      </c>
      <c r="K132" s="259">
        <v>0</v>
      </c>
      <c r="L132" s="259">
        <v>0</v>
      </c>
    </row>
    <row r="133" spans="1:12" x14ac:dyDescent="0.2">
      <c r="A133" s="164" t="s">
        <v>2231</v>
      </c>
      <c r="B133" s="236" t="s">
        <v>1027</v>
      </c>
      <c r="C133" s="236">
        <v>9999</v>
      </c>
      <c r="D133" s="236" t="s">
        <v>2236</v>
      </c>
      <c r="E133" s="236">
        <v>10101274</v>
      </c>
      <c r="F133" s="236">
        <v>160054</v>
      </c>
      <c r="G133" s="162" t="s">
        <v>2235</v>
      </c>
      <c r="H133" s="259">
        <v>2100000000</v>
      </c>
      <c r="I133" s="259">
        <v>2100000000</v>
      </c>
      <c r="J133" s="259">
        <v>1462800000</v>
      </c>
      <c r="K133" s="259">
        <v>0</v>
      </c>
      <c r="L133" s="259">
        <v>0</v>
      </c>
    </row>
    <row r="134" spans="1:12" x14ac:dyDescent="0.2">
      <c r="A134" s="171" t="s">
        <v>2231</v>
      </c>
      <c r="B134" s="235" t="s">
        <v>1072</v>
      </c>
      <c r="C134" s="235">
        <v>9999</v>
      </c>
      <c r="D134" s="235" t="s">
        <v>2230</v>
      </c>
      <c r="E134" s="235">
        <v>7010101</v>
      </c>
      <c r="F134" s="235">
        <v>160057</v>
      </c>
      <c r="G134" s="241" t="s">
        <v>2229</v>
      </c>
      <c r="H134" s="258">
        <v>0</v>
      </c>
      <c r="I134" s="258">
        <v>1966221932</v>
      </c>
      <c r="J134" s="258">
        <v>0</v>
      </c>
      <c r="K134" s="258">
        <v>0</v>
      </c>
      <c r="L134" s="258">
        <v>0</v>
      </c>
    </row>
    <row r="135" spans="1:12" x14ac:dyDescent="0.2">
      <c r="A135" s="164" t="s">
        <v>2231</v>
      </c>
      <c r="B135" s="236" t="s">
        <v>722</v>
      </c>
      <c r="C135" s="236">
        <v>9999</v>
      </c>
      <c r="D135" s="236" t="s">
        <v>2230</v>
      </c>
      <c r="E135" s="236">
        <v>7010101</v>
      </c>
      <c r="F135" s="236">
        <v>160057</v>
      </c>
      <c r="G135" s="162" t="s">
        <v>2229</v>
      </c>
      <c r="H135" s="259">
        <v>45537371</v>
      </c>
      <c r="I135" s="259">
        <v>571071731</v>
      </c>
      <c r="J135" s="259">
        <v>0</v>
      </c>
      <c r="K135" s="259">
        <v>0</v>
      </c>
      <c r="L135" s="259">
        <v>0</v>
      </c>
    </row>
    <row r="136" spans="1:12" x14ac:dyDescent="0.2">
      <c r="A136" s="171" t="s">
        <v>2231</v>
      </c>
      <c r="B136" s="235" t="s">
        <v>630</v>
      </c>
      <c r="C136" s="235">
        <v>9999</v>
      </c>
      <c r="D136" s="235" t="s">
        <v>2230</v>
      </c>
      <c r="E136" s="235">
        <v>7010101</v>
      </c>
      <c r="F136" s="235">
        <v>160057</v>
      </c>
      <c r="G136" s="241" t="s">
        <v>2229</v>
      </c>
      <c r="H136" s="258">
        <v>0</v>
      </c>
      <c r="I136" s="258">
        <v>18809133</v>
      </c>
      <c r="J136" s="258">
        <v>0</v>
      </c>
      <c r="K136" s="258">
        <v>0</v>
      </c>
      <c r="L136" s="258">
        <v>0</v>
      </c>
    </row>
    <row r="137" spans="1:12" x14ac:dyDescent="0.2">
      <c r="A137" s="164" t="s">
        <v>2231</v>
      </c>
      <c r="B137" s="236" t="s">
        <v>1066</v>
      </c>
      <c r="C137" s="236">
        <v>1116</v>
      </c>
      <c r="D137" s="236" t="s">
        <v>2234</v>
      </c>
      <c r="E137" s="236">
        <v>70102281</v>
      </c>
      <c r="F137" s="236">
        <v>160061</v>
      </c>
      <c r="G137" s="162" t="s">
        <v>2232</v>
      </c>
      <c r="H137" s="259">
        <v>0</v>
      </c>
      <c r="I137" s="259">
        <v>25456290</v>
      </c>
      <c r="J137" s="259">
        <v>0</v>
      </c>
      <c r="K137" s="259">
        <v>0</v>
      </c>
      <c r="L137" s="259">
        <v>0</v>
      </c>
    </row>
    <row r="138" spans="1:12" x14ac:dyDescent="0.2">
      <c r="A138" s="164" t="s">
        <v>2231</v>
      </c>
      <c r="B138" s="236" t="s">
        <v>1067</v>
      </c>
      <c r="C138" s="236">
        <v>9999</v>
      </c>
      <c r="D138" s="236" t="s">
        <v>2233</v>
      </c>
      <c r="E138" s="236">
        <v>70102281</v>
      </c>
      <c r="F138" s="236">
        <v>160061</v>
      </c>
      <c r="G138" s="162" t="s">
        <v>2232</v>
      </c>
      <c r="H138" s="259">
        <v>0</v>
      </c>
      <c r="I138" s="259">
        <v>6494463</v>
      </c>
      <c r="J138" s="259">
        <v>0</v>
      </c>
      <c r="K138" s="259">
        <v>0</v>
      </c>
      <c r="L138" s="259">
        <v>0</v>
      </c>
    </row>
    <row r="139" spans="1:12" x14ac:dyDescent="0.2">
      <c r="A139" s="164" t="s">
        <v>2231</v>
      </c>
      <c r="B139" s="236" t="s">
        <v>1062</v>
      </c>
      <c r="C139" s="236">
        <v>9999</v>
      </c>
      <c r="D139" s="236" t="s">
        <v>2230</v>
      </c>
      <c r="E139" s="236">
        <v>7010101</v>
      </c>
      <c r="F139" s="236">
        <v>160057</v>
      </c>
      <c r="G139" s="162" t="s">
        <v>2229</v>
      </c>
      <c r="H139" s="259">
        <v>0</v>
      </c>
      <c r="I139" s="259">
        <v>379613827</v>
      </c>
      <c r="J139" s="259">
        <v>0</v>
      </c>
      <c r="K139" s="259">
        <v>0</v>
      </c>
      <c r="L139" s="259">
        <v>0</v>
      </c>
    </row>
    <row r="140" spans="1:12" s="189" customFormat="1" x14ac:dyDescent="0.2">
      <c r="A140" s="164" t="s">
        <v>2226</v>
      </c>
      <c r="B140" s="246" t="s">
        <v>552</v>
      </c>
      <c r="C140" s="246" t="s">
        <v>552</v>
      </c>
      <c r="D140" s="246" t="s">
        <v>552</v>
      </c>
      <c r="E140" s="246" t="s">
        <v>552</v>
      </c>
      <c r="F140" s="246" t="s">
        <v>552</v>
      </c>
      <c r="G140" s="191" t="s">
        <v>2227</v>
      </c>
      <c r="H140" s="260">
        <v>2528014682</v>
      </c>
      <c r="I140" s="260">
        <v>2528014682</v>
      </c>
      <c r="J140" s="260">
        <v>1507664879</v>
      </c>
      <c r="K140" s="260">
        <v>1157956550</v>
      </c>
      <c r="L140" s="260">
        <v>1053902831</v>
      </c>
    </row>
    <row r="141" spans="1:12" x14ac:dyDescent="0.2">
      <c r="A141" s="164" t="s">
        <v>2224</v>
      </c>
      <c r="B141" s="236" t="s">
        <v>552</v>
      </c>
      <c r="C141" s="236" t="s">
        <v>552</v>
      </c>
      <c r="D141" s="236" t="s">
        <v>552</v>
      </c>
      <c r="E141" s="236" t="s">
        <v>552</v>
      </c>
      <c r="F141" s="236" t="s">
        <v>552</v>
      </c>
      <c r="G141" s="162" t="s">
        <v>2225</v>
      </c>
      <c r="H141" s="259">
        <v>2528014682</v>
      </c>
      <c r="I141" s="259">
        <v>2528014682</v>
      </c>
      <c r="J141" s="259">
        <v>1507664879</v>
      </c>
      <c r="K141" s="259">
        <v>1157956550</v>
      </c>
      <c r="L141" s="259">
        <v>1053902831</v>
      </c>
    </row>
    <row r="142" spans="1:12" x14ac:dyDescent="0.2">
      <c r="A142" s="167" t="s">
        <v>2224</v>
      </c>
      <c r="B142" s="237" t="s">
        <v>215</v>
      </c>
      <c r="C142" s="236">
        <v>9999</v>
      </c>
      <c r="D142" s="237" t="s">
        <v>2223</v>
      </c>
      <c r="E142" s="236">
        <v>70104279</v>
      </c>
      <c r="F142" s="236">
        <v>160049</v>
      </c>
      <c r="G142" s="165" t="s">
        <v>2222</v>
      </c>
      <c r="H142" s="259">
        <v>2528014682</v>
      </c>
      <c r="I142" s="259">
        <v>2528014682</v>
      </c>
      <c r="J142" s="259">
        <v>1507664879</v>
      </c>
      <c r="K142" s="259">
        <v>1157956550</v>
      </c>
      <c r="L142" s="259">
        <v>1053902831</v>
      </c>
    </row>
    <row r="143" spans="1:12" s="189" customFormat="1" x14ac:dyDescent="0.2">
      <c r="A143" s="167" t="s">
        <v>2214</v>
      </c>
      <c r="B143" s="245" t="s">
        <v>552</v>
      </c>
      <c r="C143" s="246" t="s">
        <v>552</v>
      </c>
      <c r="D143" s="245" t="s">
        <v>552</v>
      </c>
      <c r="E143" s="246" t="s">
        <v>552</v>
      </c>
      <c r="F143" s="246" t="s">
        <v>552</v>
      </c>
      <c r="G143" s="190" t="s">
        <v>2221</v>
      </c>
      <c r="H143" s="260">
        <v>1273949197</v>
      </c>
      <c r="I143" s="260">
        <v>3819995349</v>
      </c>
      <c r="J143" s="260">
        <v>541676992</v>
      </c>
      <c r="K143" s="260">
        <v>245997003</v>
      </c>
      <c r="L143" s="260">
        <v>0</v>
      </c>
    </row>
    <row r="144" spans="1:12" x14ac:dyDescent="0.2">
      <c r="A144" s="171" t="s">
        <v>2219</v>
      </c>
      <c r="B144" s="237" t="s">
        <v>552</v>
      </c>
      <c r="C144" s="235" t="s">
        <v>552</v>
      </c>
      <c r="D144" s="235" t="s">
        <v>552</v>
      </c>
      <c r="E144" s="235" t="s">
        <v>552</v>
      </c>
      <c r="F144" s="235" t="s">
        <v>552</v>
      </c>
      <c r="G144" s="241" t="s">
        <v>2220</v>
      </c>
      <c r="H144" s="258">
        <v>1273949197</v>
      </c>
      <c r="I144" s="258">
        <v>3073949197</v>
      </c>
      <c r="J144" s="258">
        <v>295679989</v>
      </c>
      <c r="K144" s="258">
        <v>0</v>
      </c>
      <c r="L144" s="258">
        <v>0</v>
      </c>
    </row>
    <row r="145" spans="1:12" x14ac:dyDescent="0.2">
      <c r="A145" s="167" t="s">
        <v>2216</v>
      </c>
      <c r="B145" s="237" t="s">
        <v>552</v>
      </c>
      <c r="C145" s="236" t="s">
        <v>552</v>
      </c>
      <c r="D145" s="237" t="s">
        <v>552</v>
      </c>
      <c r="E145" s="236" t="s">
        <v>552</v>
      </c>
      <c r="F145" s="236" t="s">
        <v>552</v>
      </c>
      <c r="G145" s="165" t="s">
        <v>2218</v>
      </c>
      <c r="H145" s="259">
        <v>1273949197</v>
      </c>
      <c r="I145" s="259">
        <v>3073949197</v>
      </c>
      <c r="J145" s="259">
        <v>295679989</v>
      </c>
      <c r="K145" s="259">
        <v>0</v>
      </c>
      <c r="L145" s="259">
        <v>0</v>
      </c>
    </row>
    <row r="146" spans="1:12" x14ac:dyDescent="0.2">
      <c r="A146" s="167" t="s">
        <v>2216</v>
      </c>
      <c r="B146" s="237" t="s">
        <v>2215</v>
      </c>
      <c r="C146" s="236">
        <v>1124</v>
      </c>
      <c r="D146" s="237" t="s">
        <v>2217</v>
      </c>
      <c r="E146" s="236">
        <v>31354298</v>
      </c>
      <c r="F146" s="236">
        <v>160074</v>
      </c>
      <c r="G146" s="165" t="s">
        <v>2209</v>
      </c>
      <c r="H146" s="259">
        <v>973949197</v>
      </c>
      <c r="I146" s="259">
        <v>973949197</v>
      </c>
      <c r="J146" s="259">
        <v>0</v>
      </c>
      <c r="K146" s="259">
        <v>0</v>
      </c>
      <c r="L146" s="259">
        <v>0</v>
      </c>
    </row>
    <row r="147" spans="1:12" x14ac:dyDescent="0.2">
      <c r="A147" s="164" t="s">
        <v>2216</v>
      </c>
      <c r="B147" s="236" t="s">
        <v>2211</v>
      </c>
      <c r="C147" s="236">
        <v>9999</v>
      </c>
      <c r="D147" s="236" t="s">
        <v>2217</v>
      </c>
      <c r="E147" s="236">
        <v>31354298</v>
      </c>
      <c r="F147" s="236">
        <v>160074</v>
      </c>
      <c r="G147" s="162" t="s">
        <v>2209</v>
      </c>
      <c r="H147" s="259">
        <v>0</v>
      </c>
      <c r="I147" s="259">
        <v>1800000000</v>
      </c>
      <c r="J147" s="259">
        <v>0</v>
      </c>
      <c r="K147" s="259">
        <v>0</v>
      </c>
      <c r="L147" s="259">
        <v>0</v>
      </c>
    </row>
    <row r="148" spans="1:12" s="185" customFormat="1" x14ac:dyDescent="0.2">
      <c r="A148" s="164" t="s">
        <v>2216</v>
      </c>
      <c r="B148" s="236" t="s">
        <v>2215</v>
      </c>
      <c r="C148" s="236">
        <v>1124</v>
      </c>
      <c r="D148" s="236" t="s">
        <v>2210</v>
      </c>
      <c r="E148" s="236">
        <v>31354298</v>
      </c>
      <c r="F148" s="236">
        <v>160074</v>
      </c>
      <c r="G148" s="162" t="s">
        <v>2209</v>
      </c>
      <c r="H148" s="259">
        <v>300000000</v>
      </c>
      <c r="I148" s="259">
        <v>300000000</v>
      </c>
      <c r="J148" s="259">
        <v>295679989</v>
      </c>
      <c r="K148" s="259">
        <v>0</v>
      </c>
      <c r="L148" s="259">
        <v>0</v>
      </c>
    </row>
    <row r="149" spans="1:12" x14ac:dyDescent="0.2">
      <c r="A149" s="167" t="s">
        <v>2212</v>
      </c>
      <c r="B149" s="237" t="s">
        <v>552</v>
      </c>
      <c r="C149" s="236" t="s">
        <v>552</v>
      </c>
      <c r="D149" s="237" t="s">
        <v>552</v>
      </c>
      <c r="E149" s="236" t="s">
        <v>552</v>
      </c>
      <c r="F149" s="236" t="s">
        <v>552</v>
      </c>
      <c r="G149" s="165" t="s">
        <v>2213</v>
      </c>
      <c r="H149" s="259">
        <v>0</v>
      </c>
      <c r="I149" s="259">
        <v>746046152</v>
      </c>
      <c r="J149" s="259">
        <v>245997003</v>
      </c>
      <c r="K149" s="259">
        <v>245997003</v>
      </c>
      <c r="L149" s="259">
        <v>0</v>
      </c>
    </row>
    <row r="150" spans="1:12" ht="25.5" x14ac:dyDescent="0.2">
      <c r="A150" s="171" t="s">
        <v>2212</v>
      </c>
      <c r="B150" s="235" t="s">
        <v>2211</v>
      </c>
      <c r="C150" s="235">
        <v>9999</v>
      </c>
      <c r="D150" s="235" t="s">
        <v>2210</v>
      </c>
      <c r="E150" s="235">
        <v>31354298</v>
      </c>
      <c r="F150" s="235">
        <v>160074</v>
      </c>
      <c r="G150" s="241" t="s">
        <v>2209</v>
      </c>
      <c r="H150" s="258">
        <v>0</v>
      </c>
      <c r="I150" s="258">
        <v>746046152</v>
      </c>
      <c r="J150" s="258">
        <v>245997003</v>
      </c>
      <c r="K150" s="258">
        <v>245997003</v>
      </c>
      <c r="L150" s="258">
        <v>0</v>
      </c>
    </row>
    <row r="151" spans="1:12" s="189" customFormat="1" x14ac:dyDescent="0.2">
      <c r="A151" s="164" t="s">
        <v>2192</v>
      </c>
      <c r="B151" s="246" t="s">
        <v>552</v>
      </c>
      <c r="C151" s="246" t="s">
        <v>552</v>
      </c>
      <c r="D151" s="246" t="s">
        <v>552</v>
      </c>
      <c r="E151" s="246" t="s">
        <v>552</v>
      </c>
      <c r="F151" s="246" t="s">
        <v>552</v>
      </c>
      <c r="G151" s="191" t="s">
        <v>2208</v>
      </c>
      <c r="H151" s="260">
        <v>1488500000</v>
      </c>
      <c r="I151" s="260">
        <v>1565736817</v>
      </c>
      <c r="J151" s="260">
        <v>1370521450</v>
      </c>
      <c r="K151" s="260">
        <v>436784878</v>
      </c>
      <c r="L151" s="260">
        <v>428347924</v>
      </c>
    </row>
    <row r="152" spans="1:12" s="189" customFormat="1" x14ac:dyDescent="0.2">
      <c r="A152" s="167" t="s">
        <v>2205</v>
      </c>
      <c r="B152" s="245" t="s">
        <v>552</v>
      </c>
      <c r="C152" s="246" t="s">
        <v>552</v>
      </c>
      <c r="D152" s="245" t="s">
        <v>552</v>
      </c>
      <c r="E152" s="246" t="s">
        <v>552</v>
      </c>
      <c r="F152" s="246" t="s">
        <v>552</v>
      </c>
      <c r="G152" s="190" t="s">
        <v>2207</v>
      </c>
      <c r="H152" s="260">
        <v>220000000</v>
      </c>
      <c r="I152" s="260">
        <v>220000000</v>
      </c>
      <c r="J152" s="260">
        <v>106971922</v>
      </c>
      <c r="K152" s="260">
        <v>14500000</v>
      </c>
      <c r="L152" s="260">
        <v>14275540</v>
      </c>
    </row>
    <row r="153" spans="1:12" x14ac:dyDescent="0.2">
      <c r="A153" s="167" t="s">
        <v>2205</v>
      </c>
      <c r="B153" s="237" t="s">
        <v>1293</v>
      </c>
      <c r="C153" s="236">
        <v>9999</v>
      </c>
      <c r="D153" s="237" t="s">
        <v>2206</v>
      </c>
      <c r="E153" s="236">
        <v>31560176</v>
      </c>
      <c r="F153" s="236">
        <v>160076</v>
      </c>
      <c r="G153" s="165" t="s">
        <v>2204</v>
      </c>
      <c r="H153" s="259">
        <v>188000000</v>
      </c>
      <c r="I153" s="259">
        <v>188000000</v>
      </c>
      <c r="J153" s="259">
        <v>74971922</v>
      </c>
      <c r="K153" s="259">
        <v>0</v>
      </c>
      <c r="L153" s="259">
        <v>0</v>
      </c>
    </row>
    <row r="154" spans="1:12" x14ac:dyDescent="0.2">
      <c r="A154" s="167" t="s">
        <v>2205</v>
      </c>
      <c r="B154" s="237" t="s">
        <v>1293</v>
      </c>
      <c r="C154" s="236">
        <v>9999</v>
      </c>
      <c r="D154" s="237" t="s">
        <v>1693</v>
      </c>
      <c r="E154" s="236">
        <v>31560176</v>
      </c>
      <c r="F154" s="236">
        <v>160076</v>
      </c>
      <c r="G154" s="165" t="s">
        <v>2204</v>
      </c>
      <c r="H154" s="259">
        <v>32000000</v>
      </c>
      <c r="I154" s="259">
        <v>32000000</v>
      </c>
      <c r="J154" s="259">
        <v>32000000</v>
      </c>
      <c r="K154" s="259">
        <v>14500000</v>
      </c>
      <c r="L154" s="259">
        <v>14275540</v>
      </c>
    </row>
    <row r="155" spans="1:12" s="189" customFormat="1" x14ac:dyDescent="0.2">
      <c r="A155" s="171" t="s">
        <v>2202</v>
      </c>
      <c r="B155" s="245" t="s">
        <v>552</v>
      </c>
      <c r="C155" s="244" t="s">
        <v>552</v>
      </c>
      <c r="D155" s="244" t="s">
        <v>552</v>
      </c>
      <c r="E155" s="244" t="s">
        <v>552</v>
      </c>
      <c r="F155" s="244" t="s">
        <v>552</v>
      </c>
      <c r="G155" s="240" t="s">
        <v>2203</v>
      </c>
      <c r="H155" s="257">
        <v>414000000</v>
      </c>
      <c r="I155" s="257">
        <v>414000000</v>
      </c>
      <c r="J155" s="257">
        <v>414000000</v>
      </c>
      <c r="K155" s="257">
        <v>207000000</v>
      </c>
      <c r="L155" s="257">
        <v>207000000</v>
      </c>
    </row>
    <row r="156" spans="1:12" x14ac:dyDescent="0.2">
      <c r="A156" s="164" t="s">
        <v>2202</v>
      </c>
      <c r="B156" s="236" t="s">
        <v>1293</v>
      </c>
      <c r="C156" s="236">
        <v>9999</v>
      </c>
      <c r="D156" s="236" t="s">
        <v>1831</v>
      </c>
      <c r="E156" s="236">
        <v>31562305</v>
      </c>
      <c r="F156" s="236">
        <v>160051</v>
      </c>
      <c r="G156" s="162" t="s">
        <v>2200</v>
      </c>
      <c r="H156" s="259">
        <v>394000000</v>
      </c>
      <c r="I156" s="259">
        <v>394000000</v>
      </c>
      <c r="J156" s="259">
        <v>394000000</v>
      </c>
      <c r="K156" s="259">
        <v>207000000</v>
      </c>
      <c r="L156" s="259">
        <v>207000000</v>
      </c>
    </row>
    <row r="157" spans="1:12" x14ac:dyDescent="0.2">
      <c r="A157" s="164" t="s">
        <v>2202</v>
      </c>
      <c r="B157" s="236" t="s">
        <v>1293</v>
      </c>
      <c r="C157" s="236">
        <v>9999</v>
      </c>
      <c r="D157" s="236" t="s">
        <v>2201</v>
      </c>
      <c r="E157" s="236">
        <v>31562305</v>
      </c>
      <c r="F157" s="236">
        <v>160051</v>
      </c>
      <c r="G157" s="162" t="s">
        <v>2200</v>
      </c>
      <c r="H157" s="259">
        <v>20000000</v>
      </c>
      <c r="I157" s="259">
        <v>20000000</v>
      </c>
      <c r="J157" s="259">
        <v>20000000</v>
      </c>
      <c r="K157" s="259">
        <v>0</v>
      </c>
      <c r="L157" s="259">
        <v>0</v>
      </c>
    </row>
    <row r="158" spans="1:12" s="189" customFormat="1" x14ac:dyDescent="0.2">
      <c r="A158" s="171" t="s">
        <v>2198</v>
      </c>
      <c r="B158" s="244" t="s">
        <v>552</v>
      </c>
      <c r="C158" s="244" t="s">
        <v>552</v>
      </c>
      <c r="D158" s="244" t="s">
        <v>552</v>
      </c>
      <c r="E158" s="244" t="s">
        <v>552</v>
      </c>
      <c r="F158" s="244" t="s">
        <v>552</v>
      </c>
      <c r="G158" s="240" t="s">
        <v>2199</v>
      </c>
      <c r="H158" s="257">
        <v>232000000</v>
      </c>
      <c r="I158" s="257">
        <v>232000000</v>
      </c>
      <c r="J158" s="257">
        <v>196000000</v>
      </c>
      <c r="K158" s="257">
        <v>76221842</v>
      </c>
      <c r="L158" s="257">
        <v>72116220</v>
      </c>
    </row>
    <row r="159" spans="1:12" x14ac:dyDescent="0.2">
      <c r="A159" s="164" t="s">
        <v>2198</v>
      </c>
      <c r="B159" s="236" t="s">
        <v>1293</v>
      </c>
      <c r="C159" s="236">
        <v>9999</v>
      </c>
      <c r="D159" s="236" t="s">
        <v>1693</v>
      </c>
      <c r="E159" s="236">
        <v>31560304</v>
      </c>
      <c r="F159" s="236">
        <v>160011</v>
      </c>
      <c r="G159" s="162" t="s">
        <v>2197</v>
      </c>
      <c r="H159" s="259">
        <v>64000000</v>
      </c>
      <c r="I159" s="259">
        <v>64000000</v>
      </c>
      <c r="J159" s="259">
        <v>64000000</v>
      </c>
      <c r="K159" s="259">
        <v>24586530</v>
      </c>
      <c r="L159" s="259">
        <v>24096371</v>
      </c>
    </row>
    <row r="160" spans="1:12" x14ac:dyDescent="0.2">
      <c r="A160" s="164" t="s">
        <v>2198</v>
      </c>
      <c r="B160" s="236" t="s">
        <v>1293</v>
      </c>
      <c r="C160" s="236">
        <v>9999</v>
      </c>
      <c r="D160" s="236" t="s">
        <v>2194</v>
      </c>
      <c r="E160" s="236">
        <v>31560304</v>
      </c>
      <c r="F160" s="236">
        <v>160011</v>
      </c>
      <c r="G160" s="162" t="s">
        <v>2197</v>
      </c>
      <c r="H160" s="259">
        <v>168000000</v>
      </c>
      <c r="I160" s="259">
        <v>168000000</v>
      </c>
      <c r="J160" s="259">
        <v>132000000</v>
      </c>
      <c r="K160" s="259">
        <v>51635312</v>
      </c>
      <c r="L160" s="259">
        <v>48019849</v>
      </c>
    </row>
    <row r="161" spans="1:12" s="189" customFormat="1" x14ac:dyDescent="0.2">
      <c r="A161" s="164" t="s">
        <v>2195</v>
      </c>
      <c r="B161" s="246" t="s">
        <v>552</v>
      </c>
      <c r="C161" s="246" t="s">
        <v>552</v>
      </c>
      <c r="D161" s="246" t="s">
        <v>552</v>
      </c>
      <c r="E161" s="246" t="s">
        <v>552</v>
      </c>
      <c r="F161" s="246" t="s">
        <v>552</v>
      </c>
      <c r="G161" s="191" t="s">
        <v>2196</v>
      </c>
      <c r="H161" s="260">
        <v>262500000</v>
      </c>
      <c r="I161" s="260">
        <v>339736817</v>
      </c>
      <c r="J161" s="260">
        <v>296549528</v>
      </c>
      <c r="K161" s="260">
        <v>60600000</v>
      </c>
      <c r="L161" s="260">
        <v>60600000</v>
      </c>
    </row>
    <row r="162" spans="1:12" x14ac:dyDescent="0.2">
      <c r="A162" s="164" t="s">
        <v>2195</v>
      </c>
      <c r="B162" s="236" t="s">
        <v>1293</v>
      </c>
      <c r="C162" s="236">
        <v>9999</v>
      </c>
      <c r="D162" s="236" t="s">
        <v>2194</v>
      </c>
      <c r="E162" s="236">
        <v>31562262</v>
      </c>
      <c r="F162" s="236">
        <v>160077</v>
      </c>
      <c r="G162" s="162" t="s">
        <v>2193</v>
      </c>
      <c r="H162" s="259">
        <v>262500000</v>
      </c>
      <c r="I162" s="259">
        <v>262500000</v>
      </c>
      <c r="J162" s="259">
        <v>241549528</v>
      </c>
      <c r="K162" s="259">
        <v>60600000</v>
      </c>
      <c r="L162" s="259">
        <v>60600000</v>
      </c>
    </row>
    <row r="163" spans="1:12" x14ac:dyDescent="0.2">
      <c r="A163" s="164" t="s">
        <v>2195</v>
      </c>
      <c r="B163" s="236" t="s">
        <v>124</v>
      </c>
      <c r="C163" s="236">
        <v>9999</v>
      </c>
      <c r="D163" s="236" t="s">
        <v>2194</v>
      </c>
      <c r="E163" s="236">
        <v>31562262</v>
      </c>
      <c r="F163" s="236">
        <v>160077</v>
      </c>
      <c r="G163" s="162" t="s">
        <v>2193</v>
      </c>
      <c r="H163" s="259">
        <v>0</v>
      </c>
      <c r="I163" s="259">
        <v>77236817</v>
      </c>
      <c r="J163" s="259">
        <v>55000000</v>
      </c>
      <c r="K163" s="259">
        <v>0</v>
      </c>
      <c r="L163" s="259">
        <v>0</v>
      </c>
    </row>
    <row r="164" spans="1:12" s="189" customFormat="1" x14ac:dyDescent="0.2">
      <c r="A164" s="167" t="s">
        <v>2190</v>
      </c>
      <c r="B164" s="245" t="s">
        <v>552</v>
      </c>
      <c r="C164" s="246" t="s">
        <v>552</v>
      </c>
      <c r="D164" s="245" t="s">
        <v>552</v>
      </c>
      <c r="E164" s="246" t="s">
        <v>552</v>
      </c>
      <c r="F164" s="246" t="s">
        <v>552</v>
      </c>
      <c r="G164" s="190" t="s">
        <v>2191</v>
      </c>
      <c r="H164" s="260">
        <v>360000000</v>
      </c>
      <c r="I164" s="260">
        <v>360000000</v>
      </c>
      <c r="J164" s="260">
        <v>357000000</v>
      </c>
      <c r="K164" s="260">
        <v>78463036</v>
      </c>
      <c r="L164" s="260">
        <v>74356164</v>
      </c>
    </row>
    <row r="165" spans="1:12" x14ac:dyDescent="0.2">
      <c r="A165" s="167" t="s">
        <v>2188</v>
      </c>
      <c r="B165" s="237" t="s">
        <v>552</v>
      </c>
      <c r="C165" s="236" t="s">
        <v>552</v>
      </c>
      <c r="D165" s="237" t="s">
        <v>552</v>
      </c>
      <c r="E165" s="236" t="s">
        <v>552</v>
      </c>
      <c r="F165" s="236" t="s">
        <v>552</v>
      </c>
      <c r="G165" s="165" t="s">
        <v>2189</v>
      </c>
      <c r="H165" s="259">
        <v>360000000</v>
      </c>
      <c r="I165" s="259">
        <v>360000000</v>
      </c>
      <c r="J165" s="259">
        <v>357000000</v>
      </c>
      <c r="K165" s="259">
        <v>78463036</v>
      </c>
      <c r="L165" s="259">
        <v>74356164</v>
      </c>
    </row>
    <row r="166" spans="1:12" x14ac:dyDescent="0.2">
      <c r="A166" s="167" t="s">
        <v>2188</v>
      </c>
      <c r="B166" s="237" t="s">
        <v>1293</v>
      </c>
      <c r="C166" s="236">
        <v>9999</v>
      </c>
      <c r="D166" s="237" t="s">
        <v>1693</v>
      </c>
      <c r="E166" s="236">
        <v>31560303</v>
      </c>
      <c r="F166" s="236">
        <v>160010</v>
      </c>
      <c r="G166" s="165" t="s">
        <v>2187</v>
      </c>
      <c r="H166" s="259">
        <v>128000000</v>
      </c>
      <c r="I166" s="259">
        <v>128000000</v>
      </c>
      <c r="J166" s="259">
        <v>125000000</v>
      </c>
      <c r="K166" s="259">
        <v>52614285</v>
      </c>
      <c r="L166" s="259">
        <v>51696642</v>
      </c>
    </row>
    <row r="167" spans="1:12" x14ac:dyDescent="0.2">
      <c r="A167" s="164" t="s">
        <v>2188</v>
      </c>
      <c r="B167" s="236" t="s">
        <v>1293</v>
      </c>
      <c r="C167" s="236">
        <v>9999</v>
      </c>
      <c r="D167" s="236" t="s">
        <v>1693</v>
      </c>
      <c r="E167" s="236">
        <v>31560303</v>
      </c>
      <c r="F167" s="236">
        <v>170005</v>
      </c>
      <c r="G167" s="162" t="s">
        <v>2187</v>
      </c>
      <c r="H167" s="259">
        <v>35000000</v>
      </c>
      <c r="I167" s="259">
        <v>35000000</v>
      </c>
      <c r="J167" s="259">
        <v>35000000</v>
      </c>
      <c r="K167" s="259">
        <v>10848751</v>
      </c>
      <c r="L167" s="259">
        <v>7659522</v>
      </c>
    </row>
    <row r="168" spans="1:12" x14ac:dyDescent="0.2">
      <c r="A168" s="167" t="s">
        <v>2188</v>
      </c>
      <c r="B168" s="237" t="s">
        <v>1293</v>
      </c>
      <c r="C168" s="236">
        <v>9999</v>
      </c>
      <c r="D168" s="237" t="s">
        <v>1735</v>
      </c>
      <c r="E168" s="236">
        <v>31560303</v>
      </c>
      <c r="F168" s="236">
        <v>160010</v>
      </c>
      <c r="G168" s="165" t="s">
        <v>2187</v>
      </c>
      <c r="H168" s="259">
        <v>112000000</v>
      </c>
      <c r="I168" s="259">
        <v>112000000</v>
      </c>
      <c r="J168" s="259">
        <v>112000000</v>
      </c>
      <c r="K168" s="259">
        <v>15000000</v>
      </c>
      <c r="L168" s="259">
        <v>15000000</v>
      </c>
    </row>
    <row r="169" spans="1:12" x14ac:dyDescent="0.2">
      <c r="A169" s="164" t="s">
        <v>2188</v>
      </c>
      <c r="B169" s="236" t="s">
        <v>1293</v>
      </c>
      <c r="C169" s="236">
        <v>9999</v>
      </c>
      <c r="D169" s="236" t="s">
        <v>1735</v>
      </c>
      <c r="E169" s="236">
        <v>31560303</v>
      </c>
      <c r="F169" s="236">
        <v>170005</v>
      </c>
      <c r="G169" s="162" t="s">
        <v>2187</v>
      </c>
      <c r="H169" s="259">
        <v>85000000</v>
      </c>
      <c r="I169" s="259">
        <v>85000000</v>
      </c>
      <c r="J169" s="259">
        <v>85000000</v>
      </c>
      <c r="K169" s="259">
        <v>0</v>
      </c>
      <c r="L169" s="259">
        <v>0</v>
      </c>
    </row>
    <row r="170" spans="1:12" s="189" customFormat="1" x14ac:dyDescent="0.2">
      <c r="A170" s="171" t="s">
        <v>2171</v>
      </c>
      <c r="B170" s="245" t="s">
        <v>552</v>
      </c>
      <c r="C170" s="244" t="s">
        <v>552</v>
      </c>
      <c r="D170" s="244" t="s">
        <v>552</v>
      </c>
      <c r="E170" s="244" t="s">
        <v>552</v>
      </c>
      <c r="F170" s="244" t="s">
        <v>552</v>
      </c>
      <c r="G170" s="240" t="s">
        <v>2186</v>
      </c>
      <c r="H170" s="257">
        <v>14715000000</v>
      </c>
      <c r="I170" s="257">
        <v>16223276587</v>
      </c>
      <c r="J170" s="257">
        <v>14713305478</v>
      </c>
      <c r="K170" s="257">
        <v>857213524</v>
      </c>
      <c r="L170" s="257">
        <v>752721981</v>
      </c>
    </row>
    <row r="171" spans="1:12" x14ac:dyDescent="0.2">
      <c r="A171" s="171" t="s">
        <v>2182</v>
      </c>
      <c r="B171" s="237" t="s">
        <v>552</v>
      </c>
      <c r="C171" s="235" t="s">
        <v>552</v>
      </c>
      <c r="D171" s="235" t="s">
        <v>552</v>
      </c>
      <c r="E171" s="235" t="s">
        <v>552</v>
      </c>
      <c r="F171" s="235" t="s">
        <v>552</v>
      </c>
      <c r="G171" s="241" t="s">
        <v>2185</v>
      </c>
      <c r="H171" s="258">
        <v>1030000000</v>
      </c>
      <c r="I171" s="258">
        <v>1030000000</v>
      </c>
      <c r="J171" s="258">
        <v>781000000</v>
      </c>
      <c r="K171" s="258">
        <v>17500000</v>
      </c>
      <c r="L171" s="258">
        <v>17500000</v>
      </c>
    </row>
    <row r="172" spans="1:12" x14ac:dyDescent="0.2">
      <c r="A172" s="164" t="s">
        <v>2182</v>
      </c>
      <c r="B172" s="236" t="s">
        <v>1293</v>
      </c>
      <c r="C172" s="236">
        <v>1123</v>
      </c>
      <c r="D172" s="236" t="s">
        <v>2184</v>
      </c>
      <c r="E172" s="236">
        <v>20732108</v>
      </c>
      <c r="F172" s="236">
        <v>160091</v>
      </c>
      <c r="G172" s="162" t="s">
        <v>2183</v>
      </c>
      <c r="H172" s="259">
        <v>200000000</v>
      </c>
      <c r="I172" s="259">
        <v>200000000</v>
      </c>
      <c r="J172" s="259">
        <v>200000000</v>
      </c>
      <c r="K172" s="259">
        <v>0</v>
      </c>
      <c r="L172" s="259">
        <v>0</v>
      </c>
    </row>
    <row r="173" spans="1:12" x14ac:dyDescent="0.2">
      <c r="A173" s="164" t="s">
        <v>2182</v>
      </c>
      <c r="B173" s="236" t="s">
        <v>1293</v>
      </c>
      <c r="C173" s="236">
        <v>9999</v>
      </c>
      <c r="D173" s="236" t="s">
        <v>2184</v>
      </c>
      <c r="E173" s="236">
        <v>20732108</v>
      </c>
      <c r="F173" s="236">
        <v>160091</v>
      </c>
      <c r="G173" s="162" t="s">
        <v>2183</v>
      </c>
      <c r="H173" s="259">
        <v>580000000</v>
      </c>
      <c r="I173" s="259">
        <v>580000000</v>
      </c>
      <c r="J173" s="259">
        <v>360000000</v>
      </c>
      <c r="K173" s="259">
        <v>17500000</v>
      </c>
      <c r="L173" s="259">
        <v>17500000</v>
      </c>
    </row>
    <row r="174" spans="1:12" x14ac:dyDescent="0.2">
      <c r="A174" s="171" t="s">
        <v>2182</v>
      </c>
      <c r="B174" s="235" t="s">
        <v>1712</v>
      </c>
      <c r="C174" s="235">
        <v>9999</v>
      </c>
      <c r="D174" s="235" t="s">
        <v>2184</v>
      </c>
      <c r="E174" s="235">
        <v>20732108</v>
      </c>
      <c r="F174" s="235">
        <v>160091</v>
      </c>
      <c r="G174" s="241" t="s">
        <v>2183</v>
      </c>
      <c r="H174" s="258">
        <v>200000000</v>
      </c>
      <c r="I174" s="258">
        <v>200000000</v>
      </c>
      <c r="J174" s="258">
        <v>200000000</v>
      </c>
      <c r="K174" s="258">
        <v>0</v>
      </c>
      <c r="L174" s="258">
        <v>0</v>
      </c>
    </row>
    <row r="175" spans="1:12" x14ac:dyDescent="0.2">
      <c r="A175" s="164" t="s">
        <v>2182</v>
      </c>
      <c r="B175" s="236" t="s">
        <v>1293</v>
      </c>
      <c r="C175" s="236">
        <v>9999</v>
      </c>
      <c r="D175" s="236" t="s">
        <v>1752</v>
      </c>
      <c r="E175" s="236">
        <v>20732290</v>
      </c>
      <c r="F175" s="236">
        <v>160091</v>
      </c>
      <c r="G175" s="162" t="s">
        <v>2181</v>
      </c>
      <c r="H175" s="259">
        <v>50000000</v>
      </c>
      <c r="I175" s="259">
        <v>50000000</v>
      </c>
      <c r="J175" s="259">
        <v>21000000</v>
      </c>
      <c r="K175" s="259">
        <v>0</v>
      </c>
      <c r="L175" s="259">
        <v>0</v>
      </c>
    </row>
    <row r="176" spans="1:12" x14ac:dyDescent="0.2">
      <c r="A176" s="164" t="s">
        <v>2177</v>
      </c>
      <c r="B176" s="236" t="s">
        <v>552</v>
      </c>
      <c r="C176" s="236" t="s">
        <v>552</v>
      </c>
      <c r="D176" s="236" t="s">
        <v>552</v>
      </c>
      <c r="E176" s="236" t="s">
        <v>552</v>
      </c>
      <c r="F176" s="236" t="s">
        <v>552</v>
      </c>
      <c r="G176" s="162" t="s">
        <v>2180</v>
      </c>
      <c r="H176" s="259">
        <v>11389720317</v>
      </c>
      <c r="I176" s="259">
        <v>12389720317</v>
      </c>
      <c r="J176" s="259">
        <v>12033164473</v>
      </c>
      <c r="K176" s="259">
        <v>417760000</v>
      </c>
      <c r="L176" s="259">
        <v>323638404</v>
      </c>
    </row>
    <row r="177" spans="1:12" x14ac:dyDescent="0.2">
      <c r="A177" s="164" t="s">
        <v>2177</v>
      </c>
      <c r="B177" s="236" t="s">
        <v>1293</v>
      </c>
      <c r="C177" s="236">
        <v>9999</v>
      </c>
      <c r="D177" s="236" t="s">
        <v>2179</v>
      </c>
      <c r="E177" s="236">
        <v>51872215</v>
      </c>
      <c r="F177" s="236">
        <v>170010</v>
      </c>
      <c r="G177" s="162" t="s">
        <v>2178</v>
      </c>
      <c r="H177" s="259">
        <v>0</v>
      </c>
      <c r="I177" s="259">
        <v>1000000000</v>
      </c>
      <c r="J177" s="259">
        <v>999970000</v>
      </c>
      <c r="K177" s="259">
        <v>0</v>
      </c>
      <c r="L177" s="259">
        <v>0</v>
      </c>
    </row>
    <row r="178" spans="1:12" x14ac:dyDescent="0.2">
      <c r="A178" s="167" t="s">
        <v>2177</v>
      </c>
      <c r="B178" s="237" t="s">
        <v>1691</v>
      </c>
      <c r="C178" s="236">
        <v>9999</v>
      </c>
      <c r="D178" s="237" t="s">
        <v>2179</v>
      </c>
      <c r="E178" s="236">
        <v>51872215</v>
      </c>
      <c r="F178" s="236">
        <v>170010</v>
      </c>
      <c r="G178" s="165" t="s">
        <v>2178</v>
      </c>
      <c r="H178" s="259">
        <v>6444720317</v>
      </c>
      <c r="I178" s="259">
        <v>6444720317</v>
      </c>
      <c r="J178" s="259">
        <v>6444720317</v>
      </c>
      <c r="K178" s="259">
        <v>0</v>
      </c>
      <c r="L178" s="259">
        <v>0</v>
      </c>
    </row>
    <row r="179" spans="1:12" x14ac:dyDescent="0.2">
      <c r="A179" s="167" t="s">
        <v>2177</v>
      </c>
      <c r="B179" s="237" t="s">
        <v>1690</v>
      </c>
      <c r="C179" s="236">
        <v>9999</v>
      </c>
      <c r="D179" s="237" t="s">
        <v>2179</v>
      </c>
      <c r="E179" s="236">
        <v>51872215</v>
      </c>
      <c r="F179" s="236">
        <v>170010</v>
      </c>
      <c r="G179" s="165" t="s">
        <v>2178</v>
      </c>
      <c r="H179" s="259">
        <v>4000000000</v>
      </c>
      <c r="I179" s="259">
        <v>4000000000</v>
      </c>
      <c r="J179" s="259">
        <v>3940814156</v>
      </c>
      <c r="K179" s="259">
        <v>0</v>
      </c>
      <c r="L179" s="259">
        <v>0</v>
      </c>
    </row>
    <row r="180" spans="1:12" x14ac:dyDescent="0.2">
      <c r="A180" s="164" t="s">
        <v>2177</v>
      </c>
      <c r="B180" s="236" t="s">
        <v>1293</v>
      </c>
      <c r="C180" s="236">
        <v>9999</v>
      </c>
      <c r="D180" s="236" t="s">
        <v>1693</v>
      </c>
      <c r="E180" s="236">
        <v>51872215</v>
      </c>
      <c r="F180" s="236">
        <v>180003</v>
      </c>
      <c r="G180" s="162" t="s">
        <v>2178</v>
      </c>
      <c r="H180" s="259">
        <v>45000000</v>
      </c>
      <c r="I180" s="259">
        <v>0</v>
      </c>
      <c r="J180" s="259">
        <v>0</v>
      </c>
      <c r="K180" s="259">
        <v>0</v>
      </c>
      <c r="L180" s="259">
        <v>0</v>
      </c>
    </row>
    <row r="181" spans="1:12" x14ac:dyDescent="0.2">
      <c r="A181" s="164" t="s">
        <v>2177</v>
      </c>
      <c r="B181" s="236" t="s">
        <v>1691</v>
      </c>
      <c r="C181" s="236">
        <v>9999</v>
      </c>
      <c r="D181" s="236" t="s">
        <v>1752</v>
      </c>
      <c r="E181" s="236">
        <v>51872215</v>
      </c>
      <c r="F181" s="236">
        <v>180003</v>
      </c>
      <c r="G181" s="162" t="s">
        <v>2178</v>
      </c>
      <c r="H181" s="259">
        <v>750000000</v>
      </c>
      <c r="I181" s="259">
        <v>0</v>
      </c>
      <c r="J181" s="259">
        <v>0</v>
      </c>
      <c r="K181" s="259">
        <v>0</v>
      </c>
      <c r="L181" s="259">
        <v>0</v>
      </c>
    </row>
    <row r="182" spans="1:12" x14ac:dyDescent="0.2">
      <c r="A182" s="171" t="s">
        <v>2177</v>
      </c>
      <c r="B182" s="235" t="s">
        <v>1293</v>
      </c>
      <c r="C182" s="235">
        <v>9999</v>
      </c>
      <c r="D182" s="235" t="s">
        <v>1735</v>
      </c>
      <c r="E182" s="235">
        <v>51872215</v>
      </c>
      <c r="F182" s="235">
        <v>180003</v>
      </c>
      <c r="G182" s="241" t="s">
        <v>2178</v>
      </c>
      <c r="H182" s="258">
        <v>150000000</v>
      </c>
      <c r="I182" s="258">
        <v>0</v>
      </c>
      <c r="J182" s="258">
        <v>0</v>
      </c>
      <c r="K182" s="258">
        <v>0</v>
      </c>
      <c r="L182" s="258">
        <v>0</v>
      </c>
    </row>
    <row r="183" spans="1:12" x14ac:dyDescent="0.2">
      <c r="A183" s="164" t="s">
        <v>2177</v>
      </c>
      <c r="B183" s="236" t="s">
        <v>1293</v>
      </c>
      <c r="C183" s="236">
        <v>9999</v>
      </c>
      <c r="D183" s="236" t="s">
        <v>1693</v>
      </c>
      <c r="E183" s="236">
        <v>51873221</v>
      </c>
      <c r="F183" s="236">
        <v>180003</v>
      </c>
      <c r="G183" s="162" t="s">
        <v>2176</v>
      </c>
      <c r="H183" s="259">
        <v>0</v>
      </c>
      <c r="I183" s="259">
        <v>45000000</v>
      </c>
      <c r="J183" s="259">
        <v>44660000</v>
      </c>
      <c r="K183" s="259">
        <v>20300000</v>
      </c>
      <c r="L183" s="259">
        <v>19985756</v>
      </c>
    </row>
    <row r="184" spans="1:12" x14ac:dyDescent="0.2">
      <c r="A184" s="164" t="s">
        <v>2177</v>
      </c>
      <c r="B184" s="236" t="s">
        <v>1691</v>
      </c>
      <c r="C184" s="236">
        <v>9999</v>
      </c>
      <c r="D184" s="236" t="s">
        <v>1752</v>
      </c>
      <c r="E184" s="236">
        <v>51873221</v>
      </c>
      <c r="F184" s="236">
        <v>180003</v>
      </c>
      <c r="G184" s="162" t="s">
        <v>2176</v>
      </c>
      <c r="H184" s="259">
        <v>0</v>
      </c>
      <c r="I184" s="259">
        <v>750000000</v>
      </c>
      <c r="J184" s="259">
        <v>453000000</v>
      </c>
      <c r="K184" s="259">
        <v>397460000</v>
      </c>
      <c r="L184" s="259">
        <v>303652648</v>
      </c>
    </row>
    <row r="185" spans="1:12" x14ac:dyDescent="0.2">
      <c r="A185" s="171" t="s">
        <v>2177</v>
      </c>
      <c r="B185" s="235" t="s">
        <v>1293</v>
      </c>
      <c r="C185" s="235">
        <v>9999</v>
      </c>
      <c r="D185" s="235" t="s">
        <v>1735</v>
      </c>
      <c r="E185" s="235">
        <v>51873221</v>
      </c>
      <c r="F185" s="235">
        <v>180003</v>
      </c>
      <c r="G185" s="241" t="s">
        <v>2176</v>
      </c>
      <c r="H185" s="258">
        <v>0</v>
      </c>
      <c r="I185" s="258">
        <v>150000000</v>
      </c>
      <c r="J185" s="258">
        <v>150000000</v>
      </c>
      <c r="K185" s="258">
        <v>0</v>
      </c>
      <c r="L185" s="258">
        <v>0</v>
      </c>
    </row>
    <row r="186" spans="1:12" x14ac:dyDescent="0.2">
      <c r="A186" s="164" t="s">
        <v>2172</v>
      </c>
      <c r="B186" s="236" t="s">
        <v>552</v>
      </c>
      <c r="C186" s="236" t="s">
        <v>552</v>
      </c>
      <c r="D186" s="236" t="s">
        <v>552</v>
      </c>
      <c r="E186" s="236" t="s">
        <v>552</v>
      </c>
      <c r="F186" s="236" t="s">
        <v>552</v>
      </c>
      <c r="G186" s="162" t="s">
        <v>2175</v>
      </c>
      <c r="H186" s="259">
        <v>490000000</v>
      </c>
      <c r="I186" s="259">
        <v>503276587</v>
      </c>
      <c r="J186" s="259">
        <v>396736250</v>
      </c>
      <c r="K186" s="259">
        <v>120589889</v>
      </c>
      <c r="L186" s="259">
        <v>116510291</v>
      </c>
    </row>
    <row r="187" spans="1:12" x14ac:dyDescent="0.2">
      <c r="A187" s="164" t="s">
        <v>2172</v>
      </c>
      <c r="B187" s="236" t="s">
        <v>1293</v>
      </c>
      <c r="C187" s="236">
        <v>9999</v>
      </c>
      <c r="D187" s="236" t="s">
        <v>1831</v>
      </c>
      <c r="E187" s="236">
        <v>21251151</v>
      </c>
      <c r="F187" s="236">
        <v>160065</v>
      </c>
      <c r="G187" s="162" t="s">
        <v>2173</v>
      </c>
      <c r="H187" s="259">
        <v>60000000</v>
      </c>
      <c r="I187" s="259">
        <v>60000000</v>
      </c>
      <c r="J187" s="259">
        <v>27924213</v>
      </c>
      <c r="K187" s="259">
        <v>0</v>
      </c>
      <c r="L187" s="259">
        <v>0</v>
      </c>
    </row>
    <row r="188" spans="1:12" ht="25.5" x14ac:dyDescent="0.2">
      <c r="A188" s="171" t="s">
        <v>2172</v>
      </c>
      <c r="B188" s="235" t="s">
        <v>2174</v>
      </c>
      <c r="C188" s="235">
        <v>9999</v>
      </c>
      <c r="D188" s="235" t="s">
        <v>1706</v>
      </c>
      <c r="E188" s="235">
        <v>21251151</v>
      </c>
      <c r="F188" s="235">
        <v>160065</v>
      </c>
      <c r="G188" s="241" t="s">
        <v>2173</v>
      </c>
      <c r="H188" s="258">
        <v>0</v>
      </c>
      <c r="I188" s="258">
        <v>13276587</v>
      </c>
      <c r="J188" s="258">
        <v>1825787</v>
      </c>
      <c r="K188" s="258">
        <v>0</v>
      </c>
      <c r="L188" s="258">
        <v>0</v>
      </c>
    </row>
    <row r="189" spans="1:12" x14ac:dyDescent="0.2">
      <c r="A189" s="164" t="s">
        <v>2172</v>
      </c>
      <c r="B189" s="236" t="s">
        <v>1293</v>
      </c>
      <c r="C189" s="236">
        <v>9999</v>
      </c>
      <c r="D189" s="236" t="s">
        <v>1693</v>
      </c>
      <c r="E189" s="236">
        <v>21251151</v>
      </c>
      <c r="F189" s="236">
        <v>160065</v>
      </c>
      <c r="G189" s="162" t="s">
        <v>2173</v>
      </c>
      <c r="H189" s="259">
        <v>170510000</v>
      </c>
      <c r="I189" s="259">
        <v>170510000</v>
      </c>
      <c r="J189" s="259">
        <v>153916250</v>
      </c>
      <c r="K189" s="259">
        <v>69564660</v>
      </c>
      <c r="L189" s="259">
        <v>68362101</v>
      </c>
    </row>
    <row r="190" spans="1:12" x14ac:dyDescent="0.2">
      <c r="A190" s="164" t="s">
        <v>2172</v>
      </c>
      <c r="B190" s="236" t="s">
        <v>1293</v>
      </c>
      <c r="C190" s="236">
        <v>9999</v>
      </c>
      <c r="D190" s="236" t="s">
        <v>1735</v>
      </c>
      <c r="E190" s="236">
        <v>21251151</v>
      </c>
      <c r="F190" s="236">
        <v>160065</v>
      </c>
      <c r="G190" s="162" t="s">
        <v>2173</v>
      </c>
      <c r="H190" s="259">
        <v>19490000</v>
      </c>
      <c r="I190" s="259">
        <v>19490000</v>
      </c>
      <c r="J190" s="259">
        <v>0</v>
      </c>
      <c r="K190" s="259">
        <v>0</v>
      </c>
      <c r="L190" s="259">
        <v>0</v>
      </c>
    </row>
    <row r="191" spans="1:12" x14ac:dyDescent="0.2">
      <c r="A191" s="164" t="s">
        <v>2172</v>
      </c>
      <c r="B191" s="236" t="s">
        <v>1293</v>
      </c>
      <c r="C191" s="236">
        <v>9999</v>
      </c>
      <c r="D191" s="236" t="s">
        <v>2167</v>
      </c>
      <c r="E191" s="236">
        <v>21252297</v>
      </c>
      <c r="F191" s="236">
        <v>160009</v>
      </c>
      <c r="G191" s="162" t="s">
        <v>2154</v>
      </c>
      <c r="H191" s="259">
        <v>50000000</v>
      </c>
      <c r="I191" s="259">
        <v>50000000</v>
      </c>
      <c r="J191" s="259">
        <v>27450000</v>
      </c>
      <c r="K191" s="259">
        <v>3921429</v>
      </c>
      <c r="L191" s="259">
        <v>3632420</v>
      </c>
    </row>
    <row r="192" spans="1:12" x14ac:dyDescent="0.2">
      <c r="A192" s="167" t="s">
        <v>2172</v>
      </c>
      <c r="B192" s="237" t="s">
        <v>1293</v>
      </c>
      <c r="C192" s="236">
        <v>9999</v>
      </c>
      <c r="D192" s="237" t="s">
        <v>1693</v>
      </c>
      <c r="E192" s="236">
        <v>21252297</v>
      </c>
      <c r="F192" s="236">
        <v>160009</v>
      </c>
      <c r="G192" s="165" t="s">
        <v>2154</v>
      </c>
      <c r="H192" s="259">
        <v>28620000</v>
      </c>
      <c r="I192" s="259">
        <v>53620000</v>
      </c>
      <c r="J192" s="259">
        <v>49240000</v>
      </c>
      <c r="K192" s="259">
        <v>13008800</v>
      </c>
      <c r="L192" s="259">
        <v>12807420</v>
      </c>
    </row>
    <row r="193" spans="1:12" x14ac:dyDescent="0.2">
      <c r="A193" s="167" t="s">
        <v>2172</v>
      </c>
      <c r="B193" s="237" t="s">
        <v>1293</v>
      </c>
      <c r="C193" s="236">
        <v>9999</v>
      </c>
      <c r="D193" s="237" t="s">
        <v>1735</v>
      </c>
      <c r="E193" s="236">
        <v>21252297</v>
      </c>
      <c r="F193" s="236">
        <v>160009</v>
      </c>
      <c r="G193" s="165" t="s">
        <v>2154</v>
      </c>
      <c r="H193" s="259">
        <v>161380000</v>
      </c>
      <c r="I193" s="259">
        <v>136380000</v>
      </c>
      <c r="J193" s="259">
        <v>136380000</v>
      </c>
      <c r="K193" s="259">
        <v>34095000</v>
      </c>
      <c r="L193" s="259">
        <v>31708350</v>
      </c>
    </row>
    <row r="194" spans="1:12" x14ac:dyDescent="0.2">
      <c r="A194" s="164" t="s">
        <v>2166</v>
      </c>
      <c r="B194" s="236" t="s">
        <v>552</v>
      </c>
      <c r="C194" s="236" t="s">
        <v>552</v>
      </c>
      <c r="D194" s="236" t="s">
        <v>552</v>
      </c>
      <c r="E194" s="236" t="s">
        <v>552</v>
      </c>
      <c r="F194" s="236" t="s">
        <v>552</v>
      </c>
      <c r="G194" s="162" t="s">
        <v>2170</v>
      </c>
      <c r="H194" s="259">
        <v>1805279683</v>
      </c>
      <c r="I194" s="259">
        <v>2300279683</v>
      </c>
      <c r="J194" s="259">
        <v>1502404755</v>
      </c>
      <c r="K194" s="259">
        <v>301363635</v>
      </c>
      <c r="L194" s="259">
        <v>295073286</v>
      </c>
    </row>
    <row r="195" spans="1:12" x14ac:dyDescent="0.2">
      <c r="A195" s="164" t="s">
        <v>2166</v>
      </c>
      <c r="B195" s="236" t="s">
        <v>1293</v>
      </c>
      <c r="C195" s="236">
        <v>9999</v>
      </c>
      <c r="D195" s="236" t="s">
        <v>1865</v>
      </c>
      <c r="E195" s="236">
        <v>20941124</v>
      </c>
      <c r="F195" s="236">
        <v>160087</v>
      </c>
      <c r="G195" s="162" t="s">
        <v>2168</v>
      </c>
      <c r="H195" s="259">
        <v>25000000</v>
      </c>
      <c r="I195" s="259">
        <v>25000000</v>
      </c>
      <c r="J195" s="259">
        <v>25000000</v>
      </c>
      <c r="K195" s="259">
        <v>11363635</v>
      </c>
      <c r="L195" s="259">
        <v>11121083</v>
      </c>
    </row>
    <row r="196" spans="1:12" x14ac:dyDescent="0.2">
      <c r="A196" s="164" t="s">
        <v>2166</v>
      </c>
      <c r="B196" s="236" t="s">
        <v>1293</v>
      </c>
      <c r="C196" s="236">
        <v>9999</v>
      </c>
      <c r="D196" s="236" t="s">
        <v>2169</v>
      </c>
      <c r="E196" s="236">
        <v>20941124</v>
      </c>
      <c r="F196" s="236">
        <v>160087</v>
      </c>
      <c r="G196" s="162" t="s">
        <v>2168</v>
      </c>
      <c r="H196" s="259">
        <v>55000000</v>
      </c>
      <c r="I196" s="259">
        <v>55000000</v>
      </c>
      <c r="J196" s="259">
        <v>55000000</v>
      </c>
      <c r="K196" s="259">
        <v>52000000</v>
      </c>
      <c r="L196" s="259">
        <v>51778900</v>
      </c>
    </row>
    <row r="197" spans="1:12" x14ac:dyDescent="0.2">
      <c r="A197" s="167" t="s">
        <v>2166</v>
      </c>
      <c r="B197" s="237" t="s">
        <v>1293</v>
      </c>
      <c r="C197" s="236">
        <v>9999</v>
      </c>
      <c r="D197" s="237" t="s">
        <v>1735</v>
      </c>
      <c r="E197" s="236">
        <v>20941124</v>
      </c>
      <c r="F197" s="236">
        <v>160087</v>
      </c>
      <c r="G197" s="165" t="s">
        <v>2168</v>
      </c>
      <c r="H197" s="259">
        <v>320000000</v>
      </c>
      <c r="I197" s="259">
        <v>415000000</v>
      </c>
      <c r="J197" s="259">
        <v>341500000</v>
      </c>
      <c r="K197" s="259">
        <v>108000000</v>
      </c>
      <c r="L197" s="259">
        <v>106845000</v>
      </c>
    </row>
    <row r="198" spans="1:12" x14ac:dyDescent="0.2">
      <c r="A198" s="164" t="s">
        <v>2166</v>
      </c>
      <c r="B198" s="236" t="s">
        <v>124</v>
      </c>
      <c r="C198" s="236">
        <v>9999</v>
      </c>
      <c r="D198" s="236" t="s">
        <v>2167</v>
      </c>
      <c r="E198" s="236">
        <v>20941291</v>
      </c>
      <c r="F198" s="236">
        <v>160088</v>
      </c>
      <c r="G198" s="162" t="s">
        <v>2165</v>
      </c>
      <c r="H198" s="259">
        <v>0</v>
      </c>
      <c r="I198" s="259">
        <v>400000000</v>
      </c>
      <c r="J198" s="259">
        <v>0</v>
      </c>
      <c r="K198" s="259">
        <v>0</v>
      </c>
      <c r="L198" s="259">
        <v>0</v>
      </c>
    </row>
    <row r="199" spans="1:12" x14ac:dyDescent="0.2">
      <c r="A199" s="164" t="s">
        <v>2166</v>
      </c>
      <c r="B199" s="236" t="s">
        <v>1293</v>
      </c>
      <c r="C199" s="236">
        <v>9999</v>
      </c>
      <c r="D199" s="236" t="s">
        <v>1752</v>
      </c>
      <c r="E199" s="236">
        <v>20941291</v>
      </c>
      <c r="F199" s="236">
        <v>160088</v>
      </c>
      <c r="G199" s="162" t="s">
        <v>2165</v>
      </c>
      <c r="H199" s="259">
        <v>90000000</v>
      </c>
      <c r="I199" s="259">
        <v>90000000</v>
      </c>
      <c r="J199" s="259">
        <v>90000000</v>
      </c>
      <c r="K199" s="259">
        <v>68000000</v>
      </c>
      <c r="L199" s="259">
        <v>66404000</v>
      </c>
    </row>
    <row r="200" spans="1:12" x14ac:dyDescent="0.2">
      <c r="A200" s="164" t="s">
        <v>2166</v>
      </c>
      <c r="B200" s="236" t="s">
        <v>1293</v>
      </c>
      <c r="C200" s="236">
        <v>9999</v>
      </c>
      <c r="D200" s="236" t="s">
        <v>1752</v>
      </c>
      <c r="E200" s="236">
        <v>20941291</v>
      </c>
      <c r="F200" s="236">
        <v>170009</v>
      </c>
      <c r="G200" s="162" t="s">
        <v>2165</v>
      </c>
      <c r="H200" s="259">
        <v>100000000</v>
      </c>
      <c r="I200" s="259">
        <v>100000000</v>
      </c>
      <c r="J200" s="259">
        <v>100000000</v>
      </c>
      <c r="K200" s="259">
        <v>62000000</v>
      </c>
      <c r="L200" s="259">
        <v>58924303</v>
      </c>
    </row>
    <row r="201" spans="1:12" x14ac:dyDescent="0.2">
      <c r="A201" s="167" t="s">
        <v>2166</v>
      </c>
      <c r="B201" s="237" t="s">
        <v>1293</v>
      </c>
      <c r="C201" s="236">
        <v>9999</v>
      </c>
      <c r="D201" s="237" t="s">
        <v>1735</v>
      </c>
      <c r="E201" s="236">
        <v>20941291</v>
      </c>
      <c r="F201" s="236">
        <v>160088</v>
      </c>
      <c r="G201" s="165" t="s">
        <v>2165</v>
      </c>
      <c r="H201" s="259">
        <v>10000000</v>
      </c>
      <c r="I201" s="259">
        <v>10000000</v>
      </c>
      <c r="J201" s="259">
        <v>10000000</v>
      </c>
      <c r="K201" s="259">
        <v>0</v>
      </c>
      <c r="L201" s="259">
        <v>0</v>
      </c>
    </row>
    <row r="202" spans="1:12" x14ac:dyDescent="0.2">
      <c r="A202" s="164" t="s">
        <v>2166</v>
      </c>
      <c r="B202" s="236" t="s">
        <v>1691</v>
      </c>
      <c r="C202" s="236">
        <v>9999</v>
      </c>
      <c r="D202" s="236" t="s">
        <v>1735</v>
      </c>
      <c r="E202" s="236">
        <v>20941291</v>
      </c>
      <c r="F202" s="236">
        <v>160088</v>
      </c>
      <c r="G202" s="162" t="s">
        <v>2165</v>
      </c>
      <c r="H202" s="259">
        <v>1205279683</v>
      </c>
      <c r="I202" s="259">
        <v>1205279683</v>
      </c>
      <c r="J202" s="259">
        <v>880904755</v>
      </c>
      <c r="K202" s="259">
        <v>0</v>
      </c>
      <c r="L202" s="259">
        <v>0</v>
      </c>
    </row>
    <row r="203" spans="1:12" s="189" customFormat="1" x14ac:dyDescent="0.2">
      <c r="A203" s="164" t="s">
        <v>2148</v>
      </c>
      <c r="B203" s="246" t="s">
        <v>552</v>
      </c>
      <c r="C203" s="246" t="s">
        <v>552</v>
      </c>
      <c r="D203" s="246" t="s">
        <v>552</v>
      </c>
      <c r="E203" s="246" t="s">
        <v>552</v>
      </c>
      <c r="F203" s="246" t="s">
        <v>552</v>
      </c>
      <c r="G203" s="191" t="s">
        <v>2164</v>
      </c>
      <c r="H203" s="260">
        <v>1202826000</v>
      </c>
      <c r="I203" s="260">
        <v>1074746000</v>
      </c>
      <c r="J203" s="260">
        <v>740041653</v>
      </c>
      <c r="K203" s="260">
        <v>170247183</v>
      </c>
      <c r="L203" s="260">
        <v>149998622</v>
      </c>
    </row>
    <row r="204" spans="1:12" s="189" customFormat="1" x14ac:dyDescent="0.2">
      <c r="A204" s="164" t="s">
        <v>2162</v>
      </c>
      <c r="B204" s="246" t="s">
        <v>552</v>
      </c>
      <c r="C204" s="246" t="s">
        <v>552</v>
      </c>
      <c r="D204" s="246" t="s">
        <v>552</v>
      </c>
      <c r="E204" s="246" t="s">
        <v>552</v>
      </c>
      <c r="F204" s="246" t="s">
        <v>552</v>
      </c>
      <c r="G204" s="191" t="s">
        <v>2163</v>
      </c>
      <c r="H204" s="260">
        <v>515886000</v>
      </c>
      <c r="I204" s="260">
        <v>155000000</v>
      </c>
      <c r="J204" s="260">
        <v>155000000</v>
      </c>
      <c r="K204" s="260">
        <v>0</v>
      </c>
      <c r="L204" s="260">
        <v>0</v>
      </c>
    </row>
    <row r="205" spans="1:12" x14ac:dyDescent="0.2">
      <c r="A205" s="167" t="s">
        <v>2162</v>
      </c>
      <c r="B205" s="237" t="s">
        <v>1293</v>
      </c>
      <c r="C205" s="236">
        <v>9999</v>
      </c>
      <c r="D205" s="237" t="s">
        <v>1930</v>
      </c>
      <c r="E205" s="236">
        <v>1052376</v>
      </c>
      <c r="F205" s="236">
        <v>160072</v>
      </c>
      <c r="G205" s="165" t="s">
        <v>2161</v>
      </c>
      <c r="H205" s="259">
        <v>515886000</v>
      </c>
      <c r="I205" s="259">
        <v>155000000</v>
      </c>
      <c r="J205" s="259">
        <v>155000000</v>
      </c>
      <c r="K205" s="259">
        <v>0</v>
      </c>
      <c r="L205" s="259">
        <v>0</v>
      </c>
    </row>
    <row r="206" spans="1:12" s="189" customFormat="1" x14ac:dyDescent="0.2">
      <c r="A206" s="167" t="s">
        <v>2159</v>
      </c>
      <c r="B206" s="245" t="s">
        <v>552</v>
      </c>
      <c r="C206" s="246" t="s">
        <v>552</v>
      </c>
      <c r="D206" s="245" t="s">
        <v>552</v>
      </c>
      <c r="E206" s="246" t="s">
        <v>552</v>
      </c>
      <c r="F206" s="246" t="s">
        <v>552</v>
      </c>
      <c r="G206" s="190" t="s">
        <v>2160</v>
      </c>
      <c r="H206" s="260">
        <v>457826000</v>
      </c>
      <c r="I206" s="260">
        <v>532826000</v>
      </c>
      <c r="J206" s="260">
        <v>203121653</v>
      </c>
      <c r="K206" s="260">
        <v>33547183</v>
      </c>
      <c r="L206" s="260">
        <v>15720818</v>
      </c>
    </row>
    <row r="207" spans="1:12" x14ac:dyDescent="0.2">
      <c r="A207" s="167" t="s">
        <v>2152</v>
      </c>
      <c r="B207" s="237" t="s">
        <v>552</v>
      </c>
      <c r="C207" s="236" t="s">
        <v>552</v>
      </c>
      <c r="D207" s="237" t="s">
        <v>552</v>
      </c>
      <c r="E207" s="236" t="s">
        <v>552</v>
      </c>
      <c r="F207" s="236" t="s">
        <v>552</v>
      </c>
      <c r="G207" s="165" t="s">
        <v>2158</v>
      </c>
      <c r="H207" s="259">
        <v>457826000</v>
      </c>
      <c r="I207" s="259">
        <v>532826000</v>
      </c>
      <c r="J207" s="259">
        <v>203121653</v>
      </c>
      <c r="K207" s="259">
        <v>33547183</v>
      </c>
      <c r="L207" s="259">
        <v>15720818</v>
      </c>
    </row>
    <row r="208" spans="1:12" x14ac:dyDescent="0.2">
      <c r="A208" s="167" t="s">
        <v>2157</v>
      </c>
      <c r="B208" s="237" t="s">
        <v>1293</v>
      </c>
      <c r="C208" s="236">
        <v>9999</v>
      </c>
      <c r="D208" s="237" t="s">
        <v>1966</v>
      </c>
      <c r="E208" s="236">
        <v>1031138</v>
      </c>
      <c r="F208" s="236">
        <v>160004</v>
      </c>
      <c r="G208" s="165" t="s">
        <v>1781</v>
      </c>
      <c r="H208" s="259">
        <v>10000000</v>
      </c>
      <c r="I208" s="259">
        <v>10000000</v>
      </c>
      <c r="J208" s="259">
        <v>0</v>
      </c>
      <c r="K208" s="259">
        <v>0</v>
      </c>
      <c r="L208" s="259">
        <v>0</v>
      </c>
    </row>
    <row r="209" spans="1:12" x14ac:dyDescent="0.2">
      <c r="A209" s="167" t="s">
        <v>2157</v>
      </c>
      <c r="B209" s="237" t="s">
        <v>1293</v>
      </c>
      <c r="C209" s="236">
        <v>9999</v>
      </c>
      <c r="D209" s="237" t="s">
        <v>2149</v>
      </c>
      <c r="E209" s="236">
        <v>1031138</v>
      </c>
      <c r="F209" s="236">
        <v>160004</v>
      </c>
      <c r="G209" s="165" t="s">
        <v>1781</v>
      </c>
      <c r="H209" s="259">
        <v>10000000</v>
      </c>
      <c r="I209" s="259">
        <v>10000000</v>
      </c>
      <c r="J209" s="259">
        <v>8907150</v>
      </c>
      <c r="K209" s="259">
        <v>0</v>
      </c>
      <c r="L209" s="259">
        <v>0</v>
      </c>
    </row>
    <row r="210" spans="1:12" x14ac:dyDescent="0.2">
      <c r="A210" s="167" t="s">
        <v>2157</v>
      </c>
      <c r="B210" s="237" t="s">
        <v>552</v>
      </c>
      <c r="C210" s="236" t="s">
        <v>552</v>
      </c>
      <c r="D210" s="237" t="s">
        <v>552</v>
      </c>
      <c r="E210" s="236" t="s">
        <v>552</v>
      </c>
      <c r="F210" s="236" t="s">
        <v>552</v>
      </c>
      <c r="G210" s="165" t="s">
        <v>2156</v>
      </c>
      <c r="H210" s="259">
        <v>20000000</v>
      </c>
      <c r="I210" s="259">
        <v>20000000</v>
      </c>
      <c r="J210" s="259">
        <v>8907150</v>
      </c>
      <c r="K210" s="259">
        <v>0</v>
      </c>
      <c r="L210" s="259">
        <v>0</v>
      </c>
    </row>
    <row r="211" spans="1:12" x14ac:dyDescent="0.2">
      <c r="A211" s="164" t="s">
        <v>2153</v>
      </c>
      <c r="B211" s="236" t="s">
        <v>1293</v>
      </c>
      <c r="C211" s="236">
        <v>9999</v>
      </c>
      <c r="D211" s="236" t="s">
        <v>2149</v>
      </c>
      <c r="E211" s="236">
        <v>21048292</v>
      </c>
      <c r="F211" s="236">
        <v>170003</v>
      </c>
      <c r="G211" s="162" t="s">
        <v>1710</v>
      </c>
      <c r="H211" s="259">
        <v>20000000</v>
      </c>
      <c r="I211" s="259">
        <v>20000000</v>
      </c>
      <c r="J211" s="259">
        <v>0</v>
      </c>
      <c r="K211" s="259">
        <v>0</v>
      </c>
      <c r="L211" s="259">
        <v>0</v>
      </c>
    </row>
    <row r="212" spans="1:12" x14ac:dyDescent="0.2">
      <c r="A212" s="167" t="s">
        <v>2153</v>
      </c>
      <c r="B212" s="237" t="s">
        <v>552</v>
      </c>
      <c r="C212" s="236" t="s">
        <v>552</v>
      </c>
      <c r="D212" s="237" t="s">
        <v>552</v>
      </c>
      <c r="E212" s="236" t="s">
        <v>552</v>
      </c>
      <c r="F212" s="236" t="s">
        <v>552</v>
      </c>
      <c r="G212" s="165" t="s">
        <v>2155</v>
      </c>
      <c r="H212" s="259">
        <v>280000000</v>
      </c>
      <c r="I212" s="259">
        <v>355000000</v>
      </c>
      <c r="J212" s="259">
        <v>115000000</v>
      </c>
      <c r="K212" s="259">
        <v>20000000</v>
      </c>
      <c r="L212" s="259">
        <v>9138000</v>
      </c>
    </row>
    <row r="213" spans="1:12" x14ac:dyDescent="0.2">
      <c r="A213" s="167" t="s">
        <v>2153</v>
      </c>
      <c r="B213" s="237" t="s">
        <v>1293</v>
      </c>
      <c r="C213" s="236">
        <v>9999</v>
      </c>
      <c r="D213" s="237" t="s">
        <v>1966</v>
      </c>
      <c r="E213" s="236">
        <v>1020522</v>
      </c>
      <c r="F213" s="236">
        <v>160019</v>
      </c>
      <c r="G213" s="165" t="s">
        <v>1742</v>
      </c>
      <c r="H213" s="259">
        <v>50000000</v>
      </c>
      <c r="I213" s="259">
        <v>50000000</v>
      </c>
      <c r="J213" s="259">
        <v>50000000</v>
      </c>
      <c r="K213" s="259">
        <v>10000000</v>
      </c>
      <c r="L213" s="259">
        <v>9138000</v>
      </c>
    </row>
    <row r="214" spans="1:12" x14ac:dyDescent="0.2">
      <c r="A214" s="167" t="s">
        <v>2153</v>
      </c>
      <c r="B214" s="237" t="s">
        <v>1293</v>
      </c>
      <c r="C214" s="236">
        <v>9999</v>
      </c>
      <c r="D214" s="237" t="s">
        <v>1966</v>
      </c>
      <c r="E214" s="236">
        <v>1052375</v>
      </c>
      <c r="F214" s="236">
        <v>160072</v>
      </c>
      <c r="G214" s="165" t="s">
        <v>2121</v>
      </c>
      <c r="H214" s="259">
        <v>20000000</v>
      </c>
      <c r="I214" s="259">
        <v>45000000</v>
      </c>
      <c r="J214" s="259">
        <v>35000000</v>
      </c>
      <c r="K214" s="259">
        <v>10000000</v>
      </c>
      <c r="L214" s="259">
        <v>0</v>
      </c>
    </row>
    <row r="215" spans="1:12" x14ac:dyDescent="0.2">
      <c r="A215" s="164" t="s">
        <v>2153</v>
      </c>
      <c r="B215" s="236" t="s">
        <v>1293</v>
      </c>
      <c r="C215" s="236">
        <v>9999</v>
      </c>
      <c r="D215" s="236" t="s">
        <v>1966</v>
      </c>
      <c r="E215" s="236">
        <v>21048292</v>
      </c>
      <c r="F215" s="236">
        <v>170003</v>
      </c>
      <c r="G215" s="162" t="s">
        <v>1710</v>
      </c>
      <c r="H215" s="259">
        <v>150000000</v>
      </c>
      <c r="I215" s="259">
        <v>150000000</v>
      </c>
      <c r="J215" s="259">
        <v>0</v>
      </c>
      <c r="K215" s="259">
        <v>0</v>
      </c>
      <c r="L215" s="259">
        <v>0</v>
      </c>
    </row>
    <row r="216" spans="1:12" x14ac:dyDescent="0.2">
      <c r="A216" s="167" t="s">
        <v>2153</v>
      </c>
      <c r="B216" s="237" t="s">
        <v>1293</v>
      </c>
      <c r="C216" s="236">
        <v>9999</v>
      </c>
      <c r="D216" s="237" t="s">
        <v>1966</v>
      </c>
      <c r="E216" s="236">
        <v>21252297</v>
      </c>
      <c r="F216" s="236">
        <v>160009</v>
      </c>
      <c r="G216" s="165" t="s">
        <v>2154</v>
      </c>
      <c r="H216" s="259">
        <v>10000000</v>
      </c>
      <c r="I216" s="259">
        <v>10000000</v>
      </c>
      <c r="J216" s="259">
        <v>5000000</v>
      </c>
      <c r="K216" s="259">
        <v>0</v>
      </c>
      <c r="L216" s="259">
        <v>0</v>
      </c>
    </row>
    <row r="217" spans="1:12" x14ac:dyDescent="0.2">
      <c r="A217" s="164" t="s">
        <v>2153</v>
      </c>
      <c r="B217" s="236" t="s">
        <v>1766</v>
      </c>
      <c r="C217" s="236">
        <v>9999</v>
      </c>
      <c r="D217" s="236" t="s">
        <v>1966</v>
      </c>
      <c r="E217" s="236">
        <v>31353158</v>
      </c>
      <c r="F217" s="236">
        <v>160073</v>
      </c>
      <c r="G217" s="162" t="s">
        <v>1821</v>
      </c>
      <c r="H217" s="259">
        <v>30000000</v>
      </c>
      <c r="I217" s="259">
        <v>30000000</v>
      </c>
      <c r="J217" s="259">
        <v>0</v>
      </c>
      <c r="K217" s="259">
        <v>0</v>
      </c>
      <c r="L217" s="259">
        <v>0</v>
      </c>
    </row>
    <row r="218" spans="1:12" x14ac:dyDescent="0.2">
      <c r="A218" s="167" t="s">
        <v>2153</v>
      </c>
      <c r="B218" s="237" t="s">
        <v>162</v>
      </c>
      <c r="C218" s="236">
        <v>9999</v>
      </c>
      <c r="D218" s="237" t="s">
        <v>2149</v>
      </c>
      <c r="E218" s="236">
        <v>1052375</v>
      </c>
      <c r="F218" s="236">
        <v>160072</v>
      </c>
      <c r="G218" s="165" t="s">
        <v>2121</v>
      </c>
      <c r="H218" s="259">
        <v>0</v>
      </c>
      <c r="I218" s="259">
        <v>50000000</v>
      </c>
      <c r="J218" s="259">
        <v>25000000</v>
      </c>
      <c r="K218" s="259">
        <v>0</v>
      </c>
      <c r="L218" s="259">
        <v>0</v>
      </c>
    </row>
    <row r="219" spans="1:12" x14ac:dyDescent="0.2">
      <c r="A219" s="167" t="s">
        <v>2150</v>
      </c>
      <c r="B219" s="237" t="s">
        <v>552</v>
      </c>
      <c r="C219" s="236" t="s">
        <v>552</v>
      </c>
      <c r="D219" s="237" t="s">
        <v>552</v>
      </c>
      <c r="E219" s="236" t="s">
        <v>552</v>
      </c>
      <c r="F219" s="236" t="s">
        <v>552</v>
      </c>
      <c r="G219" s="165" t="s">
        <v>2151</v>
      </c>
      <c r="H219" s="259">
        <v>157826000</v>
      </c>
      <c r="I219" s="259">
        <v>157826000</v>
      </c>
      <c r="J219" s="259">
        <v>79214503</v>
      </c>
      <c r="K219" s="259">
        <v>13547183</v>
      </c>
      <c r="L219" s="259">
        <v>6582818</v>
      </c>
    </row>
    <row r="220" spans="1:12" x14ac:dyDescent="0.2">
      <c r="A220" s="164" t="s">
        <v>2150</v>
      </c>
      <c r="B220" s="236" t="s">
        <v>1293</v>
      </c>
      <c r="C220" s="236">
        <v>9999</v>
      </c>
      <c r="D220" s="236" t="s">
        <v>1966</v>
      </c>
      <c r="E220" s="236">
        <v>41664191</v>
      </c>
      <c r="F220" s="236">
        <v>160067</v>
      </c>
      <c r="G220" s="162" t="s">
        <v>2062</v>
      </c>
      <c r="H220" s="259">
        <v>87826000</v>
      </c>
      <c r="I220" s="259">
        <v>87826000</v>
      </c>
      <c r="J220" s="259">
        <v>29214503</v>
      </c>
      <c r="K220" s="259">
        <v>13547183</v>
      </c>
      <c r="L220" s="259">
        <v>6582818</v>
      </c>
    </row>
    <row r="221" spans="1:12" x14ac:dyDescent="0.2">
      <c r="A221" s="164" t="s">
        <v>2150</v>
      </c>
      <c r="B221" s="236" t="s">
        <v>1712</v>
      </c>
      <c r="C221" s="236">
        <v>9999</v>
      </c>
      <c r="D221" s="236" t="s">
        <v>1966</v>
      </c>
      <c r="E221" s="236">
        <v>41664191</v>
      </c>
      <c r="F221" s="236">
        <v>160067</v>
      </c>
      <c r="G221" s="162" t="s">
        <v>2062</v>
      </c>
      <c r="H221" s="259">
        <v>50000000</v>
      </c>
      <c r="I221" s="259">
        <v>50000000</v>
      </c>
      <c r="J221" s="259">
        <v>50000000</v>
      </c>
      <c r="K221" s="259">
        <v>0</v>
      </c>
      <c r="L221" s="259">
        <v>0</v>
      </c>
    </row>
    <row r="222" spans="1:12" x14ac:dyDescent="0.2">
      <c r="A222" s="164" t="s">
        <v>2150</v>
      </c>
      <c r="B222" s="236" t="s">
        <v>1293</v>
      </c>
      <c r="C222" s="236">
        <v>9999</v>
      </c>
      <c r="D222" s="236" t="s">
        <v>2149</v>
      </c>
      <c r="E222" s="236">
        <v>41664191</v>
      </c>
      <c r="F222" s="236">
        <v>160067</v>
      </c>
      <c r="G222" s="162" t="s">
        <v>2062</v>
      </c>
      <c r="H222" s="259">
        <v>20000000</v>
      </c>
      <c r="I222" s="259">
        <v>20000000</v>
      </c>
      <c r="J222" s="259">
        <v>0</v>
      </c>
      <c r="K222" s="259">
        <v>0</v>
      </c>
      <c r="L222" s="259">
        <v>0</v>
      </c>
    </row>
    <row r="223" spans="1:12" s="189" customFormat="1" x14ac:dyDescent="0.2">
      <c r="A223" s="167" t="s">
        <v>2146</v>
      </c>
      <c r="B223" s="245" t="s">
        <v>552</v>
      </c>
      <c r="C223" s="246" t="s">
        <v>552</v>
      </c>
      <c r="D223" s="245" t="s">
        <v>552</v>
      </c>
      <c r="E223" s="246" t="s">
        <v>552</v>
      </c>
      <c r="F223" s="246" t="s">
        <v>552</v>
      </c>
      <c r="G223" s="190" t="s">
        <v>2147</v>
      </c>
      <c r="H223" s="260">
        <v>229114000</v>
      </c>
      <c r="I223" s="260">
        <v>386920000</v>
      </c>
      <c r="J223" s="260">
        <v>381920000</v>
      </c>
      <c r="K223" s="260">
        <v>136700000</v>
      </c>
      <c r="L223" s="260">
        <v>134277804</v>
      </c>
    </row>
    <row r="224" spans="1:12" x14ac:dyDescent="0.2">
      <c r="A224" s="167" t="s">
        <v>2142</v>
      </c>
      <c r="B224" s="237" t="s">
        <v>552</v>
      </c>
      <c r="C224" s="236" t="s">
        <v>552</v>
      </c>
      <c r="D224" s="237" t="s">
        <v>552</v>
      </c>
      <c r="E224" s="236" t="s">
        <v>552</v>
      </c>
      <c r="F224" s="236" t="s">
        <v>552</v>
      </c>
      <c r="G224" s="165" t="s">
        <v>2145</v>
      </c>
      <c r="H224" s="259">
        <v>229114000</v>
      </c>
      <c r="I224" s="259">
        <v>386920000</v>
      </c>
      <c r="J224" s="259">
        <v>381920000</v>
      </c>
      <c r="K224" s="259">
        <v>136700000</v>
      </c>
      <c r="L224" s="259">
        <v>134277804</v>
      </c>
    </row>
    <row r="225" spans="1:12" x14ac:dyDescent="0.2">
      <c r="A225" s="167" t="s">
        <v>2143</v>
      </c>
      <c r="B225" s="237" t="s">
        <v>552</v>
      </c>
      <c r="C225" s="236" t="s">
        <v>552</v>
      </c>
      <c r="D225" s="237" t="s">
        <v>552</v>
      </c>
      <c r="E225" s="236" t="s">
        <v>552</v>
      </c>
      <c r="F225" s="236" t="s">
        <v>552</v>
      </c>
      <c r="G225" s="165" t="s">
        <v>2144</v>
      </c>
      <c r="H225" s="259">
        <v>214114000</v>
      </c>
      <c r="I225" s="259">
        <v>326920000</v>
      </c>
      <c r="J225" s="259">
        <v>321920000</v>
      </c>
      <c r="K225" s="259">
        <v>136700000</v>
      </c>
      <c r="L225" s="259">
        <v>134277804</v>
      </c>
    </row>
    <row r="226" spans="1:12" x14ac:dyDescent="0.2">
      <c r="A226" s="164" t="s">
        <v>2143</v>
      </c>
      <c r="B226" s="236" t="s">
        <v>1293</v>
      </c>
      <c r="C226" s="236">
        <v>9999</v>
      </c>
      <c r="D226" s="236" t="s">
        <v>1693</v>
      </c>
      <c r="E226" s="236">
        <v>1052375</v>
      </c>
      <c r="F226" s="236">
        <v>160072</v>
      </c>
      <c r="G226" s="162" t="s">
        <v>2121</v>
      </c>
      <c r="H226" s="259">
        <v>214114000</v>
      </c>
      <c r="I226" s="259">
        <v>326920000</v>
      </c>
      <c r="J226" s="259">
        <v>321920000</v>
      </c>
      <c r="K226" s="259">
        <v>136700000</v>
      </c>
      <c r="L226" s="259">
        <v>134277804</v>
      </c>
    </row>
    <row r="227" spans="1:12" x14ac:dyDescent="0.2">
      <c r="A227" s="167" t="s">
        <v>2140</v>
      </c>
      <c r="B227" s="237" t="s">
        <v>552</v>
      </c>
      <c r="C227" s="236" t="s">
        <v>552</v>
      </c>
      <c r="D227" s="237" t="s">
        <v>552</v>
      </c>
      <c r="E227" s="236" t="s">
        <v>552</v>
      </c>
      <c r="F227" s="236" t="s">
        <v>552</v>
      </c>
      <c r="G227" s="165" t="s">
        <v>2141</v>
      </c>
      <c r="H227" s="259">
        <v>15000000</v>
      </c>
      <c r="I227" s="259">
        <v>60000000</v>
      </c>
      <c r="J227" s="259">
        <v>60000000</v>
      </c>
      <c r="K227" s="259">
        <v>0</v>
      </c>
      <c r="L227" s="259">
        <v>0</v>
      </c>
    </row>
    <row r="228" spans="1:12" x14ac:dyDescent="0.2">
      <c r="A228" s="164" t="s">
        <v>2140</v>
      </c>
      <c r="B228" s="236" t="s">
        <v>1293</v>
      </c>
      <c r="C228" s="236">
        <v>9999</v>
      </c>
      <c r="D228" s="236" t="s">
        <v>2064</v>
      </c>
      <c r="E228" s="236">
        <v>1052375</v>
      </c>
      <c r="F228" s="236">
        <v>160072</v>
      </c>
      <c r="G228" s="162" t="s">
        <v>2121</v>
      </c>
      <c r="H228" s="259">
        <v>15000000</v>
      </c>
      <c r="I228" s="259">
        <v>60000000</v>
      </c>
      <c r="J228" s="259">
        <v>60000000</v>
      </c>
      <c r="K228" s="259">
        <v>0</v>
      </c>
      <c r="L228" s="259">
        <v>0</v>
      </c>
    </row>
    <row r="229" spans="1:12" s="189" customFormat="1" x14ac:dyDescent="0.2">
      <c r="A229" s="171" t="s">
        <v>2138</v>
      </c>
      <c r="B229" s="245" t="s">
        <v>552</v>
      </c>
      <c r="C229" s="244" t="s">
        <v>552</v>
      </c>
      <c r="D229" s="244" t="s">
        <v>552</v>
      </c>
      <c r="E229" s="244" t="s">
        <v>552</v>
      </c>
      <c r="F229" s="244" t="s">
        <v>552</v>
      </c>
      <c r="G229" s="240" t="s">
        <v>2139</v>
      </c>
      <c r="H229" s="257">
        <v>2695000000</v>
      </c>
      <c r="I229" s="257">
        <v>2177000000</v>
      </c>
      <c r="J229" s="257">
        <v>986298516</v>
      </c>
      <c r="K229" s="257">
        <v>128373937</v>
      </c>
      <c r="L229" s="257">
        <v>115316474</v>
      </c>
    </row>
    <row r="230" spans="1:12" x14ac:dyDescent="0.2">
      <c r="A230" s="167" t="s">
        <v>2136</v>
      </c>
      <c r="B230" s="237" t="s">
        <v>552</v>
      </c>
      <c r="C230" s="236" t="s">
        <v>552</v>
      </c>
      <c r="D230" s="237" t="s">
        <v>552</v>
      </c>
      <c r="E230" s="236" t="s">
        <v>552</v>
      </c>
      <c r="F230" s="236" t="s">
        <v>552</v>
      </c>
      <c r="G230" s="165" t="s">
        <v>2137</v>
      </c>
      <c r="H230" s="259">
        <v>2695000000</v>
      </c>
      <c r="I230" s="259">
        <v>2177000000</v>
      </c>
      <c r="J230" s="259">
        <v>986298516</v>
      </c>
      <c r="K230" s="259">
        <v>128373937</v>
      </c>
      <c r="L230" s="259">
        <v>115316474</v>
      </c>
    </row>
    <row r="231" spans="1:12" ht="25.5" x14ac:dyDescent="0.2">
      <c r="A231" s="171" t="s">
        <v>2136</v>
      </c>
      <c r="B231" s="235" t="s">
        <v>1293</v>
      </c>
      <c r="C231" s="235">
        <v>9999</v>
      </c>
      <c r="D231" s="235" t="s">
        <v>2066</v>
      </c>
      <c r="E231" s="235">
        <v>51771308</v>
      </c>
      <c r="F231" s="235">
        <v>180004</v>
      </c>
      <c r="G231" s="241" t="s">
        <v>2135</v>
      </c>
      <c r="H231" s="258">
        <v>1235000000</v>
      </c>
      <c r="I231" s="258">
        <v>900000000</v>
      </c>
      <c r="J231" s="258">
        <v>0</v>
      </c>
      <c r="K231" s="258">
        <v>0</v>
      </c>
      <c r="L231" s="258">
        <v>0</v>
      </c>
    </row>
    <row r="232" spans="1:12" x14ac:dyDescent="0.2">
      <c r="A232" s="164" t="s">
        <v>2136</v>
      </c>
      <c r="B232" s="236" t="s">
        <v>1293</v>
      </c>
      <c r="C232" s="236">
        <v>9999</v>
      </c>
      <c r="D232" s="236" t="s">
        <v>1752</v>
      </c>
      <c r="E232" s="236">
        <v>51771308</v>
      </c>
      <c r="F232" s="236">
        <v>170014</v>
      </c>
      <c r="G232" s="162" t="s">
        <v>2135</v>
      </c>
      <c r="H232" s="259">
        <v>825000000</v>
      </c>
      <c r="I232" s="259">
        <v>877000000</v>
      </c>
      <c r="J232" s="259">
        <v>799098516</v>
      </c>
      <c r="K232" s="259">
        <v>111154891</v>
      </c>
      <c r="L232" s="259">
        <v>98727803</v>
      </c>
    </row>
    <row r="233" spans="1:12" x14ac:dyDescent="0.2">
      <c r="A233" s="164" t="s">
        <v>2136</v>
      </c>
      <c r="B233" s="236" t="s">
        <v>1293</v>
      </c>
      <c r="C233" s="236">
        <v>9999</v>
      </c>
      <c r="D233" s="236" t="s">
        <v>1752</v>
      </c>
      <c r="E233" s="236">
        <v>51771308</v>
      </c>
      <c r="F233" s="236">
        <v>180004</v>
      </c>
      <c r="G233" s="162" t="s">
        <v>2135</v>
      </c>
      <c r="H233" s="259">
        <v>235000000</v>
      </c>
      <c r="I233" s="259">
        <v>0</v>
      </c>
      <c r="J233" s="259">
        <v>0</v>
      </c>
      <c r="K233" s="259">
        <v>0</v>
      </c>
      <c r="L233" s="259">
        <v>0</v>
      </c>
    </row>
    <row r="234" spans="1:12" x14ac:dyDescent="0.2">
      <c r="A234" s="171" t="s">
        <v>2136</v>
      </c>
      <c r="B234" s="235" t="s">
        <v>1712</v>
      </c>
      <c r="C234" s="235">
        <v>9999</v>
      </c>
      <c r="D234" s="235" t="s">
        <v>1752</v>
      </c>
      <c r="E234" s="235">
        <v>51771308</v>
      </c>
      <c r="F234" s="235">
        <v>170014</v>
      </c>
      <c r="G234" s="241" t="s">
        <v>2135</v>
      </c>
      <c r="H234" s="258">
        <v>400000000</v>
      </c>
      <c r="I234" s="258">
        <v>400000000</v>
      </c>
      <c r="J234" s="258">
        <v>187200000</v>
      </c>
      <c r="K234" s="258">
        <v>17219046</v>
      </c>
      <c r="L234" s="258">
        <v>16588671</v>
      </c>
    </row>
    <row r="235" spans="1:12" s="189" customFormat="1" x14ac:dyDescent="0.2">
      <c r="A235" s="167" t="s">
        <v>2127</v>
      </c>
      <c r="B235" s="245" t="s">
        <v>552</v>
      </c>
      <c r="C235" s="246" t="s">
        <v>552</v>
      </c>
      <c r="D235" s="245" t="s">
        <v>552</v>
      </c>
      <c r="E235" s="246" t="s">
        <v>552</v>
      </c>
      <c r="F235" s="246" t="s">
        <v>552</v>
      </c>
      <c r="G235" s="190" t="s">
        <v>2134</v>
      </c>
      <c r="H235" s="260">
        <v>10131344257</v>
      </c>
      <c r="I235" s="260">
        <v>10857097552</v>
      </c>
      <c r="J235" s="260">
        <v>10172740333</v>
      </c>
      <c r="K235" s="260">
        <v>4111799088</v>
      </c>
      <c r="L235" s="260">
        <v>3992467947</v>
      </c>
    </row>
    <row r="236" spans="1:12" s="189" customFormat="1" x14ac:dyDescent="0.2">
      <c r="A236" s="167" t="s">
        <v>2132</v>
      </c>
      <c r="B236" s="245" t="s">
        <v>552</v>
      </c>
      <c r="C236" s="246" t="s">
        <v>552</v>
      </c>
      <c r="D236" s="245" t="s">
        <v>552</v>
      </c>
      <c r="E236" s="246" t="s">
        <v>552</v>
      </c>
      <c r="F236" s="246" t="s">
        <v>552</v>
      </c>
      <c r="G236" s="190" t="s">
        <v>2133</v>
      </c>
      <c r="H236" s="260">
        <v>75000000</v>
      </c>
      <c r="I236" s="260">
        <v>158000000</v>
      </c>
      <c r="J236" s="260">
        <v>68000000</v>
      </c>
      <c r="K236" s="260">
        <v>0</v>
      </c>
      <c r="L236" s="260">
        <v>0</v>
      </c>
    </row>
    <row r="237" spans="1:12" x14ac:dyDescent="0.2">
      <c r="A237" s="164" t="s">
        <v>2130</v>
      </c>
      <c r="B237" s="236" t="s">
        <v>552</v>
      </c>
      <c r="C237" s="236" t="s">
        <v>552</v>
      </c>
      <c r="D237" s="236" t="s">
        <v>552</v>
      </c>
      <c r="E237" s="236" t="s">
        <v>552</v>
      </c>
      <c r="F237" s="236" t="s">
        <v>552</v>
      </c>
      <c r="G237" s="162" t="s">
        <v>2131</v>
      </c>
      <c r="H237" s="259">
        <v>75000000</v>
      </c>
      <c r="I237" s="259">
        <v>158000000</v>
      </c>
      <c r="J237" s="259">
        <v>68000000</v>
      </c>
      <c r="K237" s="259">
        <v>0</v>
      </c>
      <c r="L237" s="259">
        <v>0</v>
      </c>
    </row>
    <row r="238" spans="1:12" x14ac:dyDescent="0.2">
      <c r="A238" s="167" t="s">
        <v>2130</v>
      </c>
      <c r="B238" s="237" t="s">
        <v>1293</v>
      </c>
      <c r="C238" s="236">
        <v>9999</v>
      </c>
      <c r="D238" s="237" t="s">
        <v>2129</v>
      </c>
      <c r="E238" s="236">
        <v>1052378</v>
      </c>
      <c r="F238" s="236">
        <v>160072</v>
      </c>
      <c r="G238" s="165" t="s">
        <v>2128</v>
      </c>
      <c r="H238" s="259">
        <v>75000000</v>
      </c>
      <c r="I238" s="259">
        <v>158000000</v>
      </c>
      <c r="J238" s="259">
        <v>68000000</v>
      </c>
      <c r="K238" s="259">
        <v>0</v>
      </c>
      <c r="L238" s="259">
        <v>0</v>
      </c>
    </row>
    <row r="239" spans="1:12" s="189" customFormat="1" x14ac:dyDescent="0.2">
      <c r="A239" s="167" t="s">
        <v>2125</v>
      </c>
      <c r="B239" s="245" t="s">
        <v>552</v>
      </c>
      <c r="C239" s="246" t="s">
        <v>552</v>
      </c>
      <c r="D239" s="245" t="s">
        <v>552</v>
      </c>
      <c r="E239" s="246" t="s">
        <v>552</v>
      </c>
      <c r="F239" s="246" t="s">
        <v>552</v>
      </c>
      <c r="G239" s="190" t="s">
        <v>2126</v>
      </c>
      <c r="H239" s="260">
        <v>10056344257</v>
      </c>
      <c r="I239" s="260">
        <v>10699097552</v>
      </c>
      <c r="J239" s="260">
        <v>10104740333</v>
      </c>
      <c r="K239" s="260">
        <v>4111799088</v>
      </c>
      <c r="L239" s="260">
        <v>3992467947</v>
      </c>
    </row>
    <row r="240" spans="1:12" x14ac:dyDescent="0.2">
      <c r="A240" s="167" t="s">
        <v>2123</v>
      </c>
      <c r="B240" s="237" t="s">
        <v>552</v>
      </c>
      <c r="C240" s="236" t="s">
        <v>552</v>
      </c>
      <c r="D240" s="237" t="s">
        <v>552</v>
      </c>
      <c r="E240" s="236" t="s">
        <v>552</v>
      </c>
      <c r="F240" s="236" t="s">
        <v>552</v>
      </c>
      <c r="G240" s="165" t="s">
        <v>2124</v>
      </c>
      <c r="H240" s="259">
        <v>10056344257</v>
      </c>
      <c r="I240" s="259">
        <v>10699097552</v>
      </c>
      <c r="J240" s="259">
        <v>10104740333</v>
      </c>
      <c r="K240" s="259">
        <v>4111799088</v>
      </c>
      <c r="L240" s="259">
        <v>3992467947</v>
      </c>
    </row>
    <row r="241" spans="1:12" x14ac:dyDescent="0.2">
      <c r="A241" s="171" t="s">
        <v>2123</v>
      </c>
      <c r="B241" s="235" t="s">
        <v>1293</v>
      </c>
      <c r="C241" s="235">
        <v>9999</v>
      </c>
      <c r="D241" s="235" t="s">
        <v>1930</v>
      </c>
      <c r="E241" s="235">
        <v>1052375</v>
      </c>
      <c r="F241" s="235">
        <v>160072</v>
      </c>
      <c r="G241" s="241" t="s">
        <v>2121</v>
      </c>
      <c r="H241" s="258">
        <v>1600000000</v>
      </c>
      <c r="I241" s="258">
        <v>1965240000</v>
      </c>
      <c r="J241" s="258">
        <v>1593396076</v>
      </c>
      <c r="K241" s="258">
        <v>320688104</v>
      </c>
      <c r="L241" s="258">
        <v>302406963</v>
      </c>
    </row>
    <row r="242" spans="1:12" x14ac:dyDescent="0.2">
      <c r="A242" s="164" t="s">
        <v>2123</v>
      </c>
      <c r="B242" s="236" t="s">
        <v>1712</v>
      </c>
      <c r="C242" s="236">
        <v>9999</v>
      </c>
      <c r="D242" s="236" t="s">
        <v>1930</v>
      </c>
      <c r="E242" s="236">
        <v>1052375</v>
      </c>
      <c r="F242" s="236">
        <v>160072</v>
      </c>
      <c r="G242" s="162" t="s">
        <v>2121</v>
      </c>
      <c r="H242" s="259">
        <v>400000000</v>
      </c>
      <c r="I242" s="259">
        <v>400000000</v>
      </c>
      <c r="J242" s="259">
        <v>400000000</v>
      </c>
      <c r="K242" s="259">
        <v>307649569</v>
      </c>
      <c r="L242" s="259">
        <v>307649569</v>
      </c>
    </row>
    <row r="243" spans="1:12" x14ac:dyDescent="0.2">
      <c r="A243" s="167" t="s">
        <v>2123</v>
      </c>
      <c r="B243" s="237" t="s">
        <v>1293</v>
      </c>
      <c r="C243" s="236">
        <v>9999</v>
      </c>
      <c r="D243" s="237" t="s">
        <v>1782</v>
      </c>
      <c r="E243" s="236">
        <v>1052375</v>
      </c>
      <c r="F243" s="236">
        <v>160072</v>
      </c>
      <c r="G243" s="165" t="s">
        <v>2121</v>
      </c>
      <c r="H243" s="259">
        <v>80000000</v>
      </c>
      <c r="I243" s="259">
        <v>80000000</v>
      </c>
      <c r="J243" s="259">
        <v>80000000</v>
      </c>
      <c r="K243" s="259">
        <v>51983928</v>
      </c>
      <c r="L243" s="259">
        <v>51983928</v>
      </c>
    </row>
    <row r="244" spans="1:12" x14ac:dyDescent="0.2">
      <c r="A244" s="167" t="s">
        <v>2123</v>
      </c>
      <c r="B244" s="237" t="s">
        <v>1293</v>
      </c>
      <c r="C244" s="236">
        <v>9999</v>
      </c>
      <c r="D244" s="237" t="s">
        <v>1970</v>
      </c>
      <c r="E244" s="236">
        <v>1052375</v>
      </c>
      <c r="F244" s="236">
        <v>160072</v>
      </c>
      <c r="G244" s="165" t="s">
        <v>2121</v>
      </c>
      <c r="H244" s="259">
        <v>180000000</v>
      </c>
      <c r="I244" s="259">
        <v>182840000</v>
      </c>
      <c r="J244" s="259">
        <v>155000000</v>
      </c>
      <c r="K244" s="259">
        <v>50833330</v>
      </c>
      <c r="L244" s="259">
        <v>49783330</v>
      </c>
    </row>
    <row r="245" spans="1:12" x14ac:dyDescent="0.2">
      <c r="A245" s="167" t="s">
        <v>2123</v>
      </c>
      <c r="B245" s="237" t="s">
        <v>1293</v>
      </c>
      <c r="C245" s="236">
        <v>9999</v>
      </c>
      <c r="D245" s="237" t="s">
        <v>1822</v>
      </c>
      <c r="E245" s="236">
        <v>1052375</v>
      </c>
      <c r="F245" s="236">
        <v>160072</v>
      </c>
      <c r="G245" s="165" t="s">
        <v>2121</v>
      </c>
      <c r="H245" s="259">
        <v>3000000000</v>
      </c>
      <c r="I245" s="259">
        <v>3000000000</v>
      </c>
      <c r="J245" s="259">
        <v>3000000000</v>
      </c>
      <c r="K245" s="259">
        <v>2608205267</v>
      </c>
      <c r="L245" s="259">
        <v>2558205267</v>
      </c>
    </row>
    <row r="246" spans="1:12" x14ac:dyDescent="0.2">
      <c r="A246" s="164" t="s">
        <v>2123</v>
      </c>
      <c r="B246" s="236" t="s">
        <v>2122</v>
      </c>
      <c r="C246" s="236">
        <v>9999</v>
      </c>
      <c r="D246" s="236" t="s">
        <v>1822</v>
      </c>
      <c r="E246" s="236">
        <v>1052375</v>
      </c>
      <c r="F246" s="236">
        <v>160072</v>
      </c>
      <c r="G246" s="162" t="s">
        <v>2121</v>
      </c>
      <c r="H246" s="259">
        <v>4796344257</v>
      </c>
      <c r="I246" s="259">
        <v>5071017552</v>
      </c>
      <c r="J246" s="259">
        <v>4876344257</v>
      </c>
      <c r="K246" s="259">
        <v>772438890</v>
      </c>
      <c r="L246" s="259">
        <v>722438890</v>
      </c>
    </row>
    <row r="247" spans="1:12" s="189" customFormat="1" x14ac:dyDescent="0.2">
      <c r="A247" s="167" t="s">
        <v>2100</v>
      </c>
      <c r="B247" s="245" t="s">
        <v>552</v>
      </c>
      <c r="C247" s="246" t="s">
        <v>552</v>
      </c>
      <c r="D247" s="245" t="s">
        <v>552</v>
      </c>
      <c r="E247" s="246" t="s">
        <v>552</v>
      </c>
      <c r="F247" s="246" t="s">
        <v>552</v>
      </c>
      <c r="G247" s="190" t="s">
        <v>2120</v>
      </c>
      <c r="H247" s="260">
        <v>55215199274</v>
      </c>
      <c r="I247" s="260">
        <v>62646887201</v>
      </c>
      <c r="J247" s="260">
        <v>34249448348</v>
      </c>
      <c r="K247" s="260">
        <v>24167388802</v>
      </c>
      <c r="L247" s="260">
        <v>24039728934</v>
      </c>
    </row>
    <row r="248" spans="1:12" s="189" customFormat="1" x14ac:dyDescent="0.2">
      <c r="A248" s="167" t="s">
        <v>2117</v>
      </c>
      <c r="B248" s="245" t="s">
        <v>552</v>
      </c>
      <c r="C248" s="246" t="s">
        <v>552</v>
      </c>
      <c r="D248" s="245" t="s">
        <v>552</v>
      </c>
      <c r="E248" s="246" t="s">
        <v>552</v>
      </c>
      <c r="F248" s="246" t="s">
        <v>552</v>
      </c>
      <c r="G248" s="190" t="s">
        <v>2119</v>
      </c>
      <c r="H248" s="260">
        <v>1854000000</v>
      </c>
      <c r="I248" s="260">
        <v>5074000000</v>
      </c>
      <c r="J248" s="260">
        <v>1000463889</v>
      </c>
      <c r="K248" s="260">
        <v>491610084</v>
      </c>
      <c r="L248" s="260">
        <v>473245339</v>
      </c>
    </row>
    <row r="249" spans="1:12" x14ac:dyDescent="0.2">
      <c r="A249" s="164" t="s">
        <v>2117</v>
      </c>
      <c r="B249" s="236" t="s">
        <v>1293</v>
      </c>
      <c r="C249" s="236">
        <v>9999</v>
      </c>
      <c r="D249" s="236" t="s">
        <v>2118</v>
      </c>
      <c r="E249" s="236">
        <v>51766306</v>
      </c>
      <c r="F249" s="236">
        <v>170012</v>
      </c>
      <c r="G249" s="162" t="s">
        <v>2113</v>
      </c>
      <c r="H249" s="259">
        <v>250000000</v>
      </c>
      <c r="I249" s="259">
        <v>0</v>
      </c>
      <c r="J249" s="259">
        <v>0</v>
      </c>
      <c r="K249" s="259">
        <v>0</v>
      </c>
      <c r="L249" s="259">
        <v>0</v>
      </c>
    </row>
    <row r="250" spans="1:12" x14ac:dyDescent="0.2">
      <c r="A250" s="164" t="s">
        <v>2117</v>
      </c>
      <c r="B250" s="236" t="s">
        <v>1293</v>
      </c>
      <c r="C250" s="236">
        <v>9999</v>
      </c>
      <c r="D250" s="236" t="s">
        <v>1693</v>
      </c>
      <c r="E250" s="236">
        <v>51766306</v>
      </c>
      <c r="F250" s="236">
        <v>170012</v>
      </c>
      <c r="G250" s="162" t="s">
        <v>2113</v>
      </c>
      <c r="H250" s="259">
        <v>20000000</v>
      </c>
      <c r="I250" s="259">
        <v>440000000</v>
      </c>
      <c r="J250" s="259">
        <v>408492400</v>
      </c>
      <c r="K250" s="259">
        <v>157466640</v>
      </c>
      <c r="L250" s="259">
        <v>153532757</v>
      </c>
    </row>
    <row r="251" spans="1:12" x14ac:dyDescent="0.2">
      <c r="A251" s="164" t="s">
        <v>2117</v>
      </c>
      <c r="B251" s="236" t="s">
        <v>1293</v>
      </c>
      <c r="C251" s="236">
        <v>9999</v>
      </c>
      <c r="D251" s="236" t="s">
        <v>2118</v>
      </c>
      <c r="E251" s="236">
        <v>51772309</v>
      </c>
      <c r="F251" s="236">
        <v>160101</v>
      </c>
      <c r="G251" s="162" t="s">
        <v>2116</v>
      </c>
      <c r="H251" s="259">
        <v>1224000000</v>
      </c>
      <c r="I251" s="259">
        <v>4527224548</v>
      </c>
      <c r="J251" s="259">
        <v>485196037</v>
      </c>
      <c r="K251" s="259">
        <v>285167992</v>
      </c>
      <c r="L251" s="259">
        <v>271281247</v>
      </c>
    </row>
    <row r="252" spans="1:12" x14ac:dyDescent="0.2">
      <c r="A252" s="164" t="s">
        <v>2117</v>
      </c>
      <c r="B252" s="236" t="s">
        <v>1293</v>
      </c>
      <c r="C252" s="236">
        <v>9999</v>
      </c>
      <c r="D252" s="236" t="s">
        <v>1693</v>
      </c>
      <c r="E252" s="236">
        <v>51772309</v>
      </c>
      <c r="F252" s="236">
        <v>160101</v>
      </c>
      <c r="G252" s="162" t="s">
        <v>2116</v>
      </c>
      <c r="H252" s="259">
        <v>360000000</v>
      </c>
      <c r="I252" s="259">
        <v>106775452</v>
      </c>
      <c r="J252" s="259">
        <v>106775452</v>
      </c>
      <c r="K252" s="259">
        <v>48975452</v>
      </c>
      <c r="L252" s="259">
        <v>48431335</v>
      </c>
    </row>
    <row r="253" spans="1:12" s="189" customFormat="1" x14ac:dyDescent="0.2">
      <c r="A253" s="167" t="s">
        <v>2103</v>
      </c>
      <c r="B253" s="245" t="s">
        <v>552</v>
      </c>
      <c r="C253" s="246" t="s">
        <v>552</v>
      </c>
      <c r="D253" s="245" t="s">
        <v>552</v>
      </c>
      <c r="E253" s="246" t="s">
        <v>552</v>
      </c>
      <c r="F253" s="246" t="s">
        <v>552</v>
      </c>
      <c r="G253" s="190" t="s">
        <v>2115</v>
      </c>
      <c r="H253" s="260">
        <v>15277836340</v>
      </c>
      <c r="I253" s="260">
        <v>16032701282</v>
      </c>
      <c r="J253" s="260">
        <v>12491594895</v>
      </c>
      <c r="K253" s="260">
        <v>2920249154</v>
      </c>
      <c r="L253" s="260">
        <v>2855304282</v>
      </c>
    </row>
    <row r="254" spans="1:12" x14ac:dyDescent="0.2">
      <c r="A254" s="164" t="s">
        <v>2103</v>
      </c>
      <c r="B254" s="236" t="s">
        <v>1293</v>
      </c>
      <c r="C254" s="236">
        <v>9999</v>
      </c>
      <c r="D254" s="236" t="s">
        <v>1752</v>
      </c>
      <c r="E254" s="236">
        <v>51765196</v>
      </c>
      <c r="F254" s="236">
        <v>160005</v>
      </c>
      <c r="G254" s="162" t="s">
        <v>2114</v>
      </c>
      <c r="H254" s="259">
        <v>65000000</v>
      </c>
      <c r="I254" s="259">
        <v>65000000</v>
      </c>
      <c r="J254" s="259">
        <v>65000000</v>
      </c>
      <c r="K254" s="259">
        <v>0</v>
      </c>
      <c r="L254" s="259">
        <v>0</v>
      </c>
    </row>
    <row r="255" spans="1:12" x14ac:dyDescent="0.2">
      <c r="A255" s="171" t="s">
        <v>2103</v>
      </c>
      <c r="B255" s="235" t="s">
        <v>1293</v>
      </c>
      <c r="C255" s="235">
        <v>9999</v>
      </c>
      <c r="D255" s="235" t="s">
        <v>1752</v>
      </c>
      <c r="E255" s="235">
        <v>51765196</v>
      </c>
      <c r="F255" s="235">
        <v>160089</v>
      </c>
      <c r="G255" s="241" t="s">
        <v>2114</v>
      </c>
      <c r="H255" s="258">
        <v>435000000</v>
      </c>
      <c r="I255" s="258">
        <v>435000000</v>
      </c>
      <c r="J255" s="258">
        <v>370000000</v>
      </c>
      <c r="K255" s="258">
        <v>0</v>
      </c>
      <c r="L255" s="258">
        <v>0</v>
      </c>
    </row>
    <row r="256" spans="1:12" x14ac:dyDescent="0.2">
      <c r="A256" s="164" t="s">
        <v>2103</v>
      </c>
      <c r="B256" s="236" t="s">
        <v>1293</v>
      </c>
      <c r="C256" s="236">
        <v>9999</v>
      </c>
      <c r="D256" s="236" t="s">
        <v>1738</v>
      </c>
      <c r="E256" s="236">
        <v>51766306</v>
      </c>
      <c r="F256" s="236">
        <v>170012</v>
      </c>
      <c r="G256" s="162" t="s">
        <v>2113</v>
      </c>
      <c r="H256" s="259">
        <v>120000000</v>
      </c>
      <c r="I256" s="259">
        <v>0</v>
      </c>
      <c r="J256" s="259">
        <v>0</v>
      </c>
      <c r="K256" s="259">
        <v>0</v>
      </c>
      <c r="L256" s="259">
        <v>0</v>
      </c>
    </row>
    <row r="257" spans="1:12" x14ac:dyDescent="0.2">
      <c r="A257" s="164" t="s">
        <v>2103</v>
      </c>
      <c r="B257" s="236" t="s">
        <v>1712</v>
      </c>
      <c r="C257" s="236">
        <v>9999</v>
      </c>
      <c r="D257" s="236" t="s">
        <v>2108</v>
      </c>
      <c r="E257" s="236">
        <v>51766306</v>
      </c>
      <c r="F257" s="236">
        <v>160025</v>
      </c>
      <c r="G257" s="162" t="s">
        <v>2113</v>
      </c>
      <c r="H257" s="259">
        <v>500000000</v>
      </c>
      <c r="I257" s="259">
        <v>0</v>
      </c>
      <c r="J257" s="259">
        <v>0</v>
      </c>
      <c r="K257" s="259">
        <v>0</v>
      </c>
      <c r="L257" s="259">
        <v>0</v>
      </c>
    </row>
    <row r="258" spans="1:12" x14ac:dyDescent="0.2">
      <c r="A258" s="167" t="s">
        <v>2103</v>
      </c>
      <c r="B258" s="237" t="s">
        <v>1293</v>
      </c>
      <c r="C258" s="236">
        <v>9999</v>
      </c>
      <c r="D258" s="237" t="s">
        <v>1752</v>
      </c>
      <c r="E258" s="236">
        <v>51766306</v>
      </c>
      <c r="F258" s="236">
        <v>160078</v>
      </c>
      <c r="G258" s="165" t="s">
        <v>2113</v>
      </c>
      <c r="H258" s="259">
        <v>600000000</v>
      </c>
      <c r="I258" s="259">
        <v>600000000</v>
      </c>
      <c r="J258" s="259">
        <v>592893000</v>
      </c>
      <c r="K258" s="259">
        <v>202703275</v>
      </c>
      <c r="L258" s="259">
        <v>197917549</v>
      </c>
    </row>
    <row r="259" spans="1:12" x14ac:dyDescent="0.2">
      <c r="A259" s="171" t="s">
        <v>2103</v>
      </c>
      <c r="B259" s="235" t="s">
        <v>1293</v>
      </c>
      <c r="C259" s="235">
        <v>9999</v>
      </c>
      <c r="D259" s="235" t="s">
        <v>1752</v>
      </c>
      <c r="E259" s="235">
        <v>51766306</v>
      </c>
      <c r="F259" s="235">
        <v>170012</v>
      </c>
      <c r="G259" s="241" t="s">
        <v>2113</v>
      </c>
      <c r="H259" s="258">
        <v>50000000</v>
      </c>
      <c r="I259" s="258">
        <v>0</v>
      </c>
      <c r="J259" s="258">
        <v>0</v>
      </c>
      <c r="K259" s="258">
        <v>0</v>
      </c>
      <c r="L259" s="258">
        <v>0</v>
      </c>
    </row>
    <row r="260" spans="1:12" x14ac:dyDescent="0.2">
      <c r="A260" s="164" t="s">
        <v>2103</v>
      </c>
      <c r="B260" s="236" t="s">
        <v>1293</v>
      </c>
      <c r="C260" s="236">
        <v>9999</v>
      </c>
      <c r="D260" s="236" t="s">
        <v>1752</v>
      </c>
      <c r="E260" s="236">
        <v>51766306</v>
      </c>
      <c r="F260" s="236">
        <v>170013</v>
      </c>
      <c r="G260" s="162" t="s">
        <v>2113</v>
      </c>
      <c r="H260" s="259">
        <v>1420000000</v>
      </c>
      <c r="I260" s="259">
        <v>1540000000</v>
      </c>
      <c r="J260" s="259">
        <v>1256930000</v>
      </c>
      <c r="K260" s="259">
        <v>520245435</v>
      </c>
      <c r="L260" s="259">
        <v>501130577</v>
      </c>
    </row>
    <row r="261" spans="1:12" x14ac:dyDescent="0.2">
      <c r="A261" s="167" t="s">
        <v>2103</v>
      </c>
      <c r="B261" s="237" t="s">
        <v>1293</v>
      </c>
      <c r="C261" s="236">
        <v>9999</v>
      </c>
      <c r="D261" s="237" t="s">
        <v>1735</v>
      </c>
      <c r="E261" s="236">
        <v>51766306</v>
      </c>
      <c r="F261" s="236">
        <v>160025</v>
      </c>
      <c r="G261" s="165" t="s">
        <v>2113</v>
      </c>
      <c r="H261" s="259">
        <v>50000000</v>
      </c>
      <c r="I261" s="259">
        <v>290000000</v>
      </c>
      <c r="J261" s="259">
        <v>290000000</v>
      </c>
      <c r="K261" s="259">
        <v>0</v>
      </c>
      <c r="L261" s="259">
        <v>0</v>
      </c>
    </row>
    <row r="262" spans="1:12" x14ac:dyDescent="0.2">
      <c r="A262" s="167" t="s">
        <v>2103</v>
      </c>
      <c r="B262" s="237" t="s">
        <v>1086</v>
      </c>
      <c r="C262" s="236">
        <v>9999</v>
      </c>
      <c r="D262" s="237" t="s">
        <v>1735</v>
      </c>
      <c r="E262" s="236">
        <v>51766306</v>
      </c>
      <c r="F262" s="236">
        <v>160025</v>
      </c>
      <c r="G262" s="165" t="s">
        <v>2113</v>
      </c>
      <c r="H262" s="259">
        <v>0</v>
      </c>
      <c r="I262" s="259">
        <v>110000000</v>
      </c>
      <c r="J262" s="259">
        <v>110000000</v>
      </c>
      <c r="K262" s="259">
        <v>0</v>
      </c>
      <c r="L262" s="259">
        <v>0</v>
      </c>
    </row>
    <row r="263" spans="1:12" x14ac:dyDescent="0.2">
      <c r="A263" s="167" t="s">
        <v>2103</v>
      </c>
      <c r="B263" s="237" t="s">
        <v>1712</v>
      </c>
      <c r="C263" s="236">
        <v>9999</v>
      </c>
      <c r="D263" s="237" t="s">
        <v>1735</v>
      </c>
      <c r="E263" s="236">
        <v>51766306</v>
      </c>
      <c r="F263" s="236">
        <v>160025</v>
      </c>
      <c r="G263" s="165" t="s">
        <v>2113</v>
      </c>
      <c r="H263" s="259">
        <v>800000000</v>
      </c>
      <c r="I263" s="259">
        <v>1300000000</v>
      </c>
      <c r="J263" s="259">
        <v>1299000000</v>
      </c>
      <c r="K263" s="259">
        <v>200000000</v>
      </c>
      <c r="L263" s="259">
        <v>200000000</v>
      </c>
    </row>
    <row r="264" spans="1:12" x14ac:dyDescent="0.2">
      <c r="A264" s="164" t="s">
        <v>2103</v>
      </c>
      <c r="B264" s="236" t="s">
        <v>1293</v>
      </c>
      <c r="C264" s="236">
        <v>1123</v>
      </c>
      <c r="D264" s="236" t="s">
        <v>1693</v>
      </c>
      <c r="E264" s="236">
        <v>51769231</v>
      </c>
      <c r="F264" s="236">
        <v>160071</v>
      </c>
      <c r="G264" s="162" t="s">
        <v>2112</v>
      </c>
      <c r="H264" s="259">
        <v>27558500</v>
      </c>
      <c r="I264" s="259">
        <v>27558500</v>
      </c>
      <c r="J264" s="259">
        <v>27558500</v>
      </c>
      <c r="K264" s="259">
        <v>25138500</v>
      </c>
      <c r="L264" s="259">
        <v>25138500</v>
      </c>
    </row>
    <row r="265" spans="1:12" x14ac:dyDescent="0.2">
      <c r="A265" s="164" t="s">
        <v>2103</v>
      </c>
      <c r="B265" s="236" t="s">
        <v>1293</v>
      </c>
      <c r="C265" s="236">
        <v>9999</v>
      </c>
      <c r="D265" s="236" t="s">
        <v>1693</v>
      </c>
      <c r="E265" s="236">
        <v>51769231</v>
      </c>
      <c r="F265" s="236">
        <v>160071</v>
      </c>
      <c r="G265" s="162" t="s">
        <v>2112</v>
      </c>
      <c r="H265" s="259">
        <v>1867441500</v>
      </c>
      <c r="I265" s="259">
        <v>1867441500</v>
      </c>
      <c r="J265" s="259">
        <v>1623341575</v>
      </c>
      <c r="K265" s="259">
        <v>869955007</v>
      </c>
      <c r="L265" s="259">
        <v>855856084</v>
      </c>
    </row>
    <row r="266" spans="1:12" x14ac:dyDescent="0.2">
      <c r="A266" s="164" t="s">
        <v>2103</v>
      </c>
      <c r="B266" s="236" t="s">
        <v>1712</v>
      </c>
      <c r="C266" s="236">
        <v>9999</v>
      </c>
      <c r="D266" s="236" t="s">
        <v>1693</v>
      </c>
      <c r="E266" s="236">
        <v>51769231</v>
      </c>
      <c r="F266" s="236">
        <v>160071</v>
      </c>
      <c r="G266" s="162" t="s">
        <v>2112</v>
      </c>
      <c r="H266" s="259">
        <v>700000000</v>
      </c>
      <c r="I266" s="259">
        <v>700000000</v>
      </c>
      <c r="J266" s="259">
        <v>646924379</v>
      </c>
      <c r="K266" s="259">
        <v>32768338</v>
      </c>
      <c r="L266" s="259">
        <v>30353309</v>
      </c>
    </row>
    <row r="267" spans="1:12" x14ac:dyDescent="0.2">
      <c r="A267" s="164" t="s">
        <v>2103</v>
      </c>
      <c r="B267" s="236" t="s">
        <v>1293</v>
      </c>
      <c r="C267" s="236">
        <v>1123</v>
      </c>
      <c r="D267" s="236" t="s">
        <v>1752</v>
      </c>
      <c r="E267" s="236">
        <v>51769231</v>
      </c>
      <c r="F267" s="236">
        <v>160071</v>
      </c>
      <c r="G267" s="162" t="s">
        <v>2112</v>
      </c>
      <c r="H267" s="259">
        <v>203150000</v>
      </c>
      <c r="I267" s="259">
        <v>203150000</v>
      </c>
      <c r="J267" s="259">
        <v>177357120</v>
      </c>
      <c r="K267" s="259">
        <v>94396848</v>
      </c>
      <c r="L267" s="259">
        <v>86572376</v>
      </c>
    </row>
    <row r="268" spans="1:12" x14ac:dyDescent="0.2">
      <c r="A268" s="164" t="s">
        <v>2103</v>
      </c>
      <c r="B268" s="236" t="s">
        <v>1293</v>
      </c>
      <c r="C268" s="236">
        <v>9999</v>
      </c>
      <c r="D268" s="236" t="s">
        <v>1752</v>
      </c>
      <c r="E268" s="236">
        <v>51769231</v>
      </c>
      <c r="F268" s="236">
        <v>160071</v>
      </c>
      <c r="G268" s="162" t="s">
        <v>2112</v>
      </c>
      <c r="H268" s="259">
        <v>2929690286</v>
      </c>
      <c r="I268" s="259">
        <v>3049690286</v>
      </c>
      <c r="J268" s="259">
        <v>1602667421</v>
      </c>
      <c r="K268" s="259">
        <v>417304321</v>
      </c>
      <c r="L268" s="259">
        <v>410140268</v>
      </c>
    </row>
    <row r="269" spans="1:12" x14ac:dyDescent="0.2">
      <c r="A269" s="164" t="s">
        <v>2103</v>
      </c>
      <c r="B269" s="236" t="s">
        <v>1699</v>
      </c>
      <c r="C269" s="236">
        <v>1123</v>
      </c>
      <c r="D269" s="236" t="s">
        <v>1752</v>
      </c>
      <c r="E269" s="236">
        <v>51769231</v>
      </c>
      <c r="F269" s="236">
        <v>160071</v>
      </c>
      <c r="G269" s="162" t="s">
        <v>2112</v>
      </c>
      <c r="H269" s="259">
        <v>170000000</v>
      </c>
      <c r="I269" s="259">
        <v>170000000</v>
      </c>
      <c r="J269" s="259">
        <v>170000000</v>
      </c>
      <c r="K269" s="259">
        <v>170000000</v>
      </c>
      <c r="L269" s="259">
        <v>170000000</v>
      </c>
    </row>
    <row r="270" spans="1:12" x14ac:dyDescent="0.2">
      <c r="A270" s="171" t="s">
        <v>2103</v>
      </c>
      <c r="B270" s="235" t="s">
        <v>1699</v>
      </c>
      <c r="C270" s="235">
        <v>9999</v>
      </c>
      <c r="D270" s="235" t="s">
        <v>1752</v>
      </c>
      <c r="E270" s="235">
        <v>51769231</v>
      </c>
      <c r="F270" s="235">
        <v>160071</v>
      </c>
      <c r="G270" s="241" t="s">
        <v>2112</v>
      </c>
      <c r="H270" s="258">
        <v>790000000</v>
      </c>
      <c r="I270" s="258">
        <v>790000000</v>
      </c>
      <c r="J270" s="258">
        <v>790000000</v>
      </c>
      <c r="K270" s="258">
        <v>213909220</v>
      </c>
      <c r="L270" s="258">
        <v>213506456</v>
      </c>
    </row>
    <row r="271" spans="1:12" x14ac:dyDescent="0.2">
      <c r="A271" s="164" t="s">
        <v>2103</v>
      </c>
      <c r="B271" s="236" t="s">
        <v>1712</v>
      </c>
      <c r="C271" s="236">
        <v>9999</v>
      </c>
      <c r="D271" s="236" t="s">
        <v>1752</v>
      </c>
      <c r="E271" s="236">
        <v>51769231</v>
      </c>
      <c r="F271" s="236">
        <v>160071</v>
      </c>
      <c r="G271" s="162" t="s">
        <v>2112</v>
      </c>
      <c r="H271" s="259">
        <v>300000000</v>
      </c>
      <c r="I271" s="259">
        <v>300000000</v>
      </c>
      <c r="J271" s="259">
        <v>300000000</v>
      </c>
      <c r="K271" s="259">
        <v>0</v>
      </c>
      <c r="L271" s="259">
        <v>0</v>
      </c>
    </row>
    <row r="272" spans="1:12" x14ac:dyDescent="0.2">
      <c r="A272" s="164" t="s">
        <v>2103</v>
      </c>
      <c r="B272" s="236" t="s">
        <v>1689</v>
      </c>
      <c r="C272" s="236">
        <v>9999</v>
      </c>
      <c r="D272" s="236" t="s">
        <v>1752</v>
      </c>
      <c r="E272" s="236">
        <v>51769231</v>
      </c>
      <c r="F272" s="236">
        <v>160071</v>
      </c>
      <c r="G272" s="162" t="s">
        <v>2112</v>
      </c>
      <c r="H272" s="259">
        <v>899862360</v>
      </c>
      <c r="I272" s="259">
        <v>899862360</v>
      </c>
      <c r="J272" s="259">
        <v>0</v>
      </c>
      <c r="K272" s="259">
        <v>0</v>
      </c>
      <c r="L272" s="259">
        <v>0</v>
      </c>
    </row>
    <row r="273" spans="1:12" x14ac:dyDescent="0.2">
      <c r="A273" s="164" t="s">
        <v>2103</v>
      </c>
      <c r="B273" s="236" t="s">
        <v>1293</v>
      </c>
      <c r="C273" s="236">
        <v>9999</v>
      </c>
      <c r="D273" s="236" t="s">
        <v>2111</v>
      </c>
      <c r="E273" s="236">
        <v>51770307</v>
      </c>
      <c r="F273" s="236">
        <v>160068</v>
      </c>
      <c r="G273" s="162" t="s">
        <v>2110</v>
      </c>
      <c r="H273" s="259">
        <v>300000000</v>
      </c>
      <c r="I273" s="259">
        <v>300000000</v>
      </c>
      <c r="J273" s="259">
        <v>278235400</v>
      </c>
      <c r="K273" s="259">
        <v>87096117</v>
      </c>
      <c r="L273" s="259">
        <v>79118805</v>
      </c>
    </row>
    <row r="274" spans="1:12" x14ac:dyDescent="0.2">
      <c r="A274" s="164" t="s">
        <v>2103</v>
      </c>
      <c r="B274" s="236" t="s">
        <v>2109</v>
      </c>
      <c r="C274" s="236">
        <v>1123</v>
      </c>
      <c r="D274" s="236" t="s">
        <v>2108</v>
      </c>
      <c r="E274" s="236">
        <v>71766306</v>
      </c>
      <c r="F274" s="236">
        <v>160025</v>
      </c>
      <c r="G274" s="162" t="s">
        <v>2107</v>
      </c>
      <c r="H274" s="259">
        <v>2429702294</v>
      </c>
      <c r="I274" s="259">
        <v>2428835725</v>
      </c>
      <c r="J274" s="259">
        <v>2336657100</v>
      </c>
      <c r="K274" s="259">
        <v>0</v>
      </c>
      <c r="L274" s="259">
        <v>0</v>
      </c>
    </row>
    <row r="275" spans="1:12" x14ac:dyDescent="0.2">
      <c r="A275" s="164" t="s">
        <v>2103</v>
      </c>
      <c r="B275" s="236" t="s">
        <v>2109</v>
      </c>
      <c r="C275" s="236">
        <v>9999</v>
      </c>
      <c r="D275" s="236" t="s">
        <v>2108</v>
      </c>
      <c r="E275" s="236">
        <v>71766306</v>
      </c>
      <c r="F275" s="236">
        <v>160025</v>
      </c>
      <c r="G275" s="162" t="s">
        <v>2107</v>
      </c>
      <c r="H275" s="259">
        <v>10431400</v>
      </c>
      <c r="I275" s="259">
        <v>0</v>
      </c>
      <c r="J275" s="259">
        <v>0</v>
      </c>
      <c r="K275" s="259">
        <v>0</v>
      </c>
      <c r="L275" s="259">
        <v>0</v>
      </c>
    </row>
    <row r="276" spans="1:12" x14ac:dyDescent="0.2">
      <c r="A276" s="164" t="s">
        <v>2103</v>
      </c>
      <c r="B276" s="236" t="s">
        <v>173</v>
      </c>
      <c r="C276" s="236">
        <v>9999</v>
      </c>
      <c r="D276" s="236" t="s">
        <v>1693</v>
      </c>
      <c r="E276" s="236">
        <v>71769231</v>
      </c>
      <c r="F276" s="236">
        <v>160071</v>
      </c>
      <c r="G276" s="162" t="s">
        <v>2101</v>
      </c>
      <c r="H276" s="259">
        <v>0</v>
      </c>
      <c r="I276" s="259">
        <v>31587619</v>
      </c>
      <c r="J276" s="259">
        <v>0</v>
      </c>
      <c r="K276" s="259">
        <v>0</v>
      </c>
      <c r="L276" s="259">
        <v>0</v>
      </c>
    </row>
    <row r="277" spans="1:12" x14ac:dyDescent="0.2">
      <c r="A277" s="164" t="s">
        <v>2103</v>
      </c>
      <c r="B277" s="236" t="s">
        <v>2106</v>
      </c>
      <c r="C277" s="236">
        <v>9999</v>
      </c>
      <c r="D277" s="236" t="s">
        <v>1693</v>
      </c>
      <c r="E277" s="236">
        <v>71769231</v>
      </c>
      <c r="F277" s="236">
        <v>160071</v>
      </c>
      <c r="G277" s="162" t="s">
        <v>2101</v>
      </c>
      <c r="H277" s="259">
        <v>430000000</v>
      </c>
      <c r="I277" s="259">
        <v>430000000</v>
      </c>
      <c r="J277" s="259">
        <v>277825002</v>
      </c>
      <c r="K277" s="259">
        <v>84571000</v>
      </c>
      <c r="L277" s="259">
        <v>83409265</v>
      </c>
    </row>
    <row r="278" spans="1:12" x14ac:dyDescent="0.2">
      <c r="A278" s="164" t="s">
        <v>2103</v>
      </c>
      <c r="B278" s="236" t="s">
        <v>2105</v>
      </c>
      <c r="C278" s="236">
        <v>9999</v>
      </c>
      <c r="D278" s="236" t="s">
        <v>1693</v>
      </c>
      <c r="E278" s="236">
        <v>71769231</v>
      </c>
      <c r="F278" s="236">
        <v>160071</v>
      </c>
      <c r="G278" s="162" t="s">
        <v>2101</v>
      </c>
      <c r="H278" s="259">
        <v>0</v>
      </c>
      <c r="I278" s="259">
        <v>221469169</v>
      </c>
      <c r="J278" s="259">
        <v>141459256</v>
      </c>
      <c r="K278" s="259">
        <v>430791</v>
      </c>
      <c r="L278" s="259">
        <v>430791</v>
      </c>
    </row>
    <row r="279" spans="1:12" x14ac:dyDescent="0.2">
      <c r="A279" s="164" t="s">
        <v>2103</v>
      </c>
      <c r="B279" s="236" t="s">
        <v>2104</v>
      </c>
      <c r="C279" s="236">
        <v>9999</v>
      </c>
      <c r="D279" s="236" t="s">
        <v>1752</v>
      </c>
      <c r="E279" s="236">
        <v>71769231</v>
      </c>
      <c r="F279" s="236">
        <v>160071</v>
      </c>
      <c r="G279" s="162" t="s">
        <v>2101</v>
      </c>
      <c r="H279" s="259">
        <v>180000000</v>
      </c>
      <c r="I279" s="259">
        <v>271000000</v>
      </c>
      <c r="J279" s="259">
        <v>135746142</v>
      </c>
      <c r="K279" s="259">
        <v>1730302</v>
      </c>
      <c r="L279" s="259">
        <v>1730302</v>
      </c>
    </row>
    <row r="280" spans="1:12" x14ac:dyDescent="0.2">
      <c r="A280" s="164" t="s">
        <v>2103</v>
      </c>
      <c r="B280" s="236" t="s">
        <v>2102</v>
      </c>
      <c r="C280" s="236">
        <v>9999</v>
      </c>
      <c r="D280" s="236" t="s">
        <v>1752</v>
      </c>
      <c r="E280" s="236">
        <v>71769231</v>
      </c>
      <c r="F280" s="236">
        <v>160071</v>
      </c>
      <c r="G280" s="162" t="s">
        <v>2101</v>
      </c>
      <c r="H280" s="259">
        <v>0</v>
      </c>
      <c r="I280" s="259">
        <v>2106123</v>
      </c>
      <c r="J280" s="259">
        <v>0</v>
      </c>
      <c r="K280" s="259">
        <v>0</v>
      </c>
      <c r="L280" s="259">
        <v>0</v>
      </c>
    </row>
    <row r="281" spans="1:12" s="189" customFormat="1" x14ac:dyDescent="0.2">
      <c r="A281" s="164" t="s">
        <v>2084</v>
      </c>
      <c r="B281" s="246" t="s">
        <v>552</v>
      </c>
      <c r="C281" s="246" t="s">
        <v>552</v>
      </c>
      <c r="D281" s="246" t="s">
        <v>552</v>
      </c>
      <c r="E281" s="246" t="s">
        <v>552</v>
      </c>
      <c r="F281" s="246" t="s">
        <v>552</v>
      </c>
      <c r="G281" s="191" t="s">
        <v>2099</v>
      </c>
      <c r="H281" s="260">
        <v>38083362934</v>
      </c>
      <c r="I281" s="260">
        <v>41540185919</v>
      </c>
      <c r="J281" s="260">
        <v>20757389564</v>
      </c>
      <c r="K281" s="260">
        <v>20755529564</v>
      </c>
      <c r="L281" s="260">
        <v>20711179313</v>
      </c>
    </row>
    <row r="282" spans="1:12" x14ac:dyDescent="0.2">
      <c r="A282" s="164" t="s">
        <v>2094</v>
      </c>
      <c r="B282" s="236" t="s">
        <v>552</v>
      </c>
      <c r="C282" s="236" t="s">
        <v>552</v>
      </c>
      <c r="D282" s="236" t="s">
        <v>552</v>
      </c>
      <c r="E282" s="236" t="s">
        <v>552</v>
      </c>
      <c r="F282" s="236" t="s">
        <v>552</v>
      </c>
      <c r="G282" s="162" t="s">
        <v>2098</v>
      </c>
      <c r="H282" s="259">
        <v>22941969576</v>
      </c>
      <c r="I282" s="259">
        <v>4482153545</v>
      </c>
      <c r="J282" s="259">
        <v>502332646</v>
      </c>
      <c r="K282" s="259">
        <v>502332646</v>
      </c>
      <c r="L282" s="259">
        <v>499921072</v>
      </c>
    </row>
    <row r="283" spans="1:12" ht="25.5" x14ac:dyDescent="0.2">
      <c r="A283" s="171" t="s">
        <v>2094</v>
      </c>
      <c r="B283" s="235" t="s">
        <v>2097</v>
      </c>
      <c r="C283" s="235">
        <v>1117</v>
      </c>
      <c r="D283" s="235" t="s">
        <v>2096</v>
      </c>
      <c r="E283" s="235">
        <v>51776253</v>
      </c>
      <c r="F283" s="235">
        <v>160070</v>
      </c>
      <c r="G283" s="241" t="s">
        <v>2095</v>
      </c>
      <c r="H283" s="258">
        <v>0</v>
      </c>
      <c r="I283" s="258">
        <v>499921072</v>
      </c>
      <c r="J283" s="258">
        <v>499921072</v>
      </c>
      <c r="K283" s="258">
        <v>499921072</v>
      </c>
      <c r="L283" s="258">
        <v>499921072</v>
      </c>
    </row>
    <row r="284" spans="1:12" x14ac:dyDescent="0.2">
      <c r="A284" s="164" t="s">
        <v>2094</v>
      </c>
      <c r="B284" s="236" t="s">
        <v>1712</v>
      </c>
      <c r="C284" s="236">
        <v>1117</v>
      </c>
      <c r="D284" s="236" t="s">
        <v>2093</v>
      </c>
      <c r="E284" s="236">
        <v>51776254</v>
      </c>
      <c r="F284" s="236">
        <v>160070</v>
      </c>
      <c r="G284" s="162" t="s">
        <v>2092</v>
      </c>
      <c r="H284" s="259">
        <v>22941969576</v>
      </c>
      <c r="I284" s="259">
        <v>3982232473</v>
      </c>
      <c r="J284" s="259">
        <v>2411574</v>
      </c>
      <c r="K284" s="259">
        <v>2411574</v>
      </c>
      <c r="L284" s="259">
        <v>0</v>
      </c>
    </row>
    <row r="285" spans="1:12" x14ac:dyDescent="0.2">
      <c r="A285" s="164" t="s">
        <v>2087</v>
      </c>
      <c r="B285" s="236" t="s">
        <v>552</v>
      </c>
      <c r="C285" s="236" t="s">
        <v>552</v>
      </c>
      <c r="D285" s="236" t="s">
        <v>552</v>
      </c>
      <c r="E285" s="236" t="s">
        <v>552</v>
      </c>
      <c r="F285" s="236" t="s">
        <v>552</v>
      </c>
      <c r="G285" s="162" t="s">
        <v>2091</v>
      </c>
      <c r="H285" s="259">
        <v>9424000000</v>
      </c>
      <c r="I285" s="259">
        <v>24574105113</v>
      </c>
      <c r="J285" s="259">
        <v>14393939395</v>
      </c>
      <c r="K285" s="259">
        <v>14393939395</v>
      </c>
      <c r="L285" s="259">
        <v>14393939395</v>
      </c>
    </row>
    <row r="286" spans="1:12" x14ac:dyDescent="0.2">
      <c r="A286" s="164" t="s">
        <v>2087</v>
      </c>
      <c r="B286" s="236" t="s">
        <v>2090</v>
      </c>
      <c r="C286" s="236">
        <v>1117</v>
      </c>
      <c r="D286" s="236" t="s">
        <v>2089</v>
      </c>
      <c r="E286" s="236">
        <v>51776255</v>
      </c>
      <c r="F286" s="236">
        <v>160070</v>
      </c>
      <c r="G286" s="162" t="s">
        <v>2085</v>
      </c>
      <c r="H286" s="259">
        <v>0</v>
      </c>
      <c r="I286" s="259">
        <v>146492424</v>
      </c>
      <c r="J286" s="259">
        <v>0</v>
      </c>
      <c r="K286" s="259">
        <v>0</v>
      </c>
      <c r="L286" s="259">
        <v>0</v>
      </c>
    </row>
    <row r="287" spans="1:12" x14ac:dyDescent="0.2">
      <c r="A287" s="164" t="s">
        <v>2087</v>
      </c>
      <c r="B287" s="236" t="s">
        <v>1293</v>
      </c>
      <c r="C287" s="236">
        <v>1117</v>
      </c>
      <c r="D287" s="236" t="s">
        <v>2088</v>
      </c>
      <c r="E287" s="236">
        <v>51776255</v>
      </c>
      <c r="F287" s="236">
        <v>160070</v>
      </c>
      <c r="G287" s="162" t="s">
        <v>2085</v>
      </c>
      <c r="H287" s="259">
        <v>9424000000</v>
      </c>
      <c r="I287" s="259">
        <v>9424000000</v>
      </c>
      <c r="J287" s="259">
        <v>0</v>
      </c>
      <c r="K287" s="259">
        <v>0</v>
      </c>
      <c r="L287" s="259">
        <v>0</v>
      </c>
    </row>
    <row r="288" spans="1:12" x14ac:dyDescent="0.2">
      <c r="A288" s="164" t="s">
        <v>2087</v>
      </c>
      <c r="B288" s="236" t="s">
        <v>1712</v>
      </c>
      <c r="C288" s="236">
        <v>1117</v>
      </c>
      <c r="D288" s="236" t="s">
        <v>2088</v>
      </c>
      <c r="E288" s="236">
        <v>51776255</v>
      </c>
      <c r="F288" s="236">
        <v>160070</v>
      </c>
      <c r="G288" s="162" t="s">
        <v>2085</v>
      </c>
      <c r="H288" s="259">
        <v>0</v>
      </c>
      <c r="I288" s="259">
        <v>609673294</v>
      </c>
      <c r="J288" s="259">
        <v>0</v>
      </c>
      <c r="K288" s="259">
        <v>0</v>
      </c>
      <c r="L288" s="259">
        <v>0</v>
      </c>
    </row>
    <row r="289" spans="1:12" x14ac:dyDescent="0.2">
      <c r="A289" s="164" t="s">
        <v>2087</v>
      </c>
      <c r="B289" s="236" t="s">
        <v>1712</v>
      </c>
      <c r="C289" s="236">
        <v>1117</v>
      </c>
      <c r="D289" s="236" t="s">
        <v>2086</v>
      </c>
      <c r="E289" s="236">
        <v>51776255</v>
      </c>
      <c r="F289" s="236">
        <v>9999</v>
      </c>
      <c r="G289" s="162" t="s">
        <v>2085</v>
      </c>
      <c r="H289" s="259">
        <v>0</v>
      </c>
      <c r="I289" s="259">
        <v>14393939395</v>
      </c>
      <c r="J289" s="259">
        <v>14393939395</v>
      </c>
      <c r="K289" s="259">
        <v>14393939395</v>
      </c>
      <c r="L289" s="259">
        <v>14393939395</v>
      </c>
    </row>
    <row r="290" spans="1:12" x14ac:dyDescent="0.2">
      <c r="A290" s="164" t="s">
        <v>2082</v>
      </c>
      <c r="B290" s="236" t="s">
        <v>552</v>
      </c>
      <c r="C290" s="236" t="s">
        <v>552</v>
      </c>
      <c r="D290" s="236" t="s">
        <v>552</v>
      </c>
      <c r="E290" s="236" t="s">
        <v>552</v>
      </c>
      <c r="F290" s="236" t="s">
        <v>552</v>
      </c>
      <c r="G290" s="162" t="s">
        <v>2083</v>
      </c>
      <c r="H290" s="259">
        <v>5717393358</v>
      </c>
      <c r="I290" s="259">
        <v>12483927261</v>
      </c>
      <c r="J290" s="259">
        <v>5861117523</v>
      </c>
      <c r="K290" s="259">
        <v>5859257523</v>
      </c>
      <c r="L290" s="259">
        <v>5817318846</v>
      </c>
    </row>
    <row r="291" spans="1:12" x14ac:dyDescent="0.2">
      <c r="A291" s="164" t="s">
        <v>2082</v>
      </c>
      <c r="B291" s="236" t="s">
        <v>1293</v>
      </c>
      <c r="C291" s="236">
        <v>1117</v>
      </c>
      <c r="D291" s="236" t="s">
        <v>2080</v>
      </c>
      <c r="E291" s="236">
        <v>51776257</v>
      </c>
      <c r="F291" s="236">
        <v>160070</v>
      </c>
      <c r="G291" s="162" t="s">
        <v>2079</v>
      </c>
      <c r="H291" s="259">
        <v>1096684265</v>
      </c>
      <c r="I291" s="259">
        <v>1096684265</v>
      </c>
      <c r="J291" s="259">
        <v>0</v>
      </c>
      <c r="K291" s="259">
        <v>0</v>
      </c>
      <c r="L291" s="259">
        <v>0</v>
      </c>
    </row>
    <row r="292" spans="1:12" ht="25.5" x14ac:dyDescent="0.2">
      <c r="A292" s="171" t="s">
        <v>2082</v>
      </c>
      <c r="B292" s="235" t="s">
        <v>1712</v>
      </c>
      <c r="C292" s="235">
        <v>1117</v>
      </c>
      <c r="D292" s="235" t="s">
        <v>2080</v>
      </c>
      <c r="E292" s="235">
        <v>51776257</v>
      </c>
      <c r="F292" s="235">
        <v>160070</v>
      </c>
      <c r="G292" s="241" t="s">
        <v>2079</v>
      </c>
      <c r="H292" s="258">
        <v>0</v>
      </c>
      <c r="I292" s="258">
        <v>3000000000</v>
      </c>
      <c r="J292" s="258">
        <v>0</v>
      </c>
      <c r="K292" s="258">
        <v>0</v>
      </c>
      <c r="L292" s="258">
        <v>0</v>
      </c>
    </row>
    <row r="293" spans="1:12" x14ac:dyDescent="0.2">
      <c r="A293" s="164" t="s">
        <v>2082</v>
      </c>
      <c r="B293" s="236" t="s">
        <v>2081</v>
      </c>
      <c r="C293" s="236">
        <v>1117</v>
      </c>
      <c r="D293" s="236" t="s">
        <v>2080</v>
      </c>
      <c r="E293" s="236">
        <v>51776257</v>
      </c>
      <c r="F293" s="236">
        <v>160070</v>
      </c>
      <c r="G293" s="162" t="s">
        <v>2079</v>
      </c>
      <c r="H293" s="259">
        <v>4620709093</v>
      </c>
      <c r="I293" s="259">
        <v>8387242996</v>
      </c>
      <c r="J293" s="259">
        <v>5861117523</v>
      </c>
      <c r="K293" s="259">
        <v>5859257523</v>
      </c>
      <c r="L293" s="259">
        <v>5817318846</v>
      </c>
    </row>
    <row r="294" spans="1:12" s="189" customFormat="1" x14ac:dyDescent="0.2">
      <c r="A294" s="171" t="s">
        <v>2068</v>
      </c>
      <c r="B294" s="244" t="s">
        <v>552</v>
      </c>
      <c r="C294" s="244" t="s">
        <v>552</v>
      </c>
      <c r="D294" s="244" t="s">
        <v>552</v>
      </c>
      <c r="E294" s="244" t="s">
        <v>552</v>
      </c>
      <c r="F294" s="244" t="s">
        <v>552</v>
      </c>
      <c r="G294" s="240" t="s">
        <v>2078</v>
      </c>
      <c r="H294" s="257">
        <v>5190478538</v>
      </c>
      <c r="I294" s="257">
        <v>5617220788</v>
      </c>
      <c r="J294" s="257">
        <v>3162563649</v>
      </c>
      <c r="K294" s="257">
        <v>632644149</v>
      </c>
      <c r="L294" s="257">
        <v>630938620</v>
      </c>
    </row>
    <row r="295" spans="1:12" s="189" customFormat="1" x14ac:dyDescent="0.2">
      <c r="A295" s="164" t="s">
        <v>2076</v>
      </c>
      <c r="B295" s="246" t="s">
        <v>552</v>
      </c>
      <c r="C295" s="246" t="s">
        <v>552</v>
      </c>
      <c r="D295" s="246" t="s">
        <v>552</v>
      </c>
      <c r="E295" s="246" t="s">
        <v>552</v>
      </c>
      <c r="F295" s="246" t="s">
        <v>552</v>
      </c>
      <c r="G295" s="191" t="s">
        <v>2077</v>
      </c>
      <c r="H295" s="260">
        <v>4925478538</v>
      </c>
      <c r="I295" s="260">
        <v>5352220788</v>
      </c>
      <c r="J295" s="260">
        <v>3056736038</v>
      </c>
      <c r="K295" s="260">
        <v>615796904</v>
      </c>
      <c r="L295" s="260">
        <v>614383393</v>
      </c>
    </row>
    <row r="296" spans="1:12" x14ac:dyDescent="0.2">
      <c r="A296" s="164" t="s">
        <v>2069</v>
      </c>
      <c r="B296" s="236" t="s">
        <v>552</v>
      </c>
      <c r="C296" s="236" t="s">
        <v>552</v>
      </c>
      <c r="D296" s="236" t="s">
        <v>552</v>
      </c>
      <c r="E296" s="236" t="s">
        <v>552</v>
      </c>
      <c r="F296" s="236" t="s">
        <v>552</v>
      </c>
      <c r="G296" s="162" t="s">
        <v>2075</v>
      </c>
      <c r="H296" s="259">
        <v>4925478538</v>
      </c>
      <c r="I296" s="259">
        <v>5352220788</v>
      </c>
      <c r="J296" s="259">
        <v>3056736038</v>
      </c>
      <c r="K296" s="259">
        <v>615796904</v>
      </c>
      <c r="L296" s="259">
        <v>614383393</v>
      </c>
    </row>
    <row r="297" spans="1:12" x14ac:dyDescent="0.2">
      <c r="A297" s="164" t="s">
        <v>2069</v>
      </c>
      <c r="B297" s="236" t="s">
        <v>162</v>
      </c>
      <c r="C297" s="236">
        <v>9999</v>
      </c>
      <c r="D297" s="236" t="s">
        <v>2073</v>
      </c>
      <c r="E297" s="236">
        <v>41663184</v>
      </c>
      <c r="F297" s="236">
        <v>160094</v>
      </c>
      <c r="G297" s="162" t="s">
        <v>2070</v>
      </c>
      <c r="H297" s="259">
        <v>0</v>
      </c>
      <c r="I297" s="259">
        <v>500000000</v>
      </c>
      <c r="J297" s="259">
        <v>200000000</v>
      </c>
      <c r="K297" s="259">
        <v>0</v>
      </c>
      <c r="L297" s="259">
        <v>0</v>
      </c>
    </row>
    <row r="298" spans="1:12" x14ac:dyDescent="0.2">
      <c r="A298" s="167" t="s">
        <v>2069</v>
      </c>
      <c r="B298" s="237" t="s">
        <v>2072</v>
      </c>
      <c r="C298" s="236">
        <v>9999</v>
      </c>
      <c r="D298" s="237" t="s">
        <v>2073</v>
      </c>
      <c r="E298" s="236">
        <v>41663184</v>
      </c>
      <c r="F298" s="236">
        <v>160094</v>
      </c>
      <c r="G298" s="165" t="s">
        <v>2070</v>
      </c>
      <c r="H298" s="259">
        <v>2800000000</v>
      </c>
      <c r="I298" s="259">
        <v>3372236031</v>
      </c>
      <c r="J298" s="259">
        <v>1598884689</v>
      </c>
      <c r="K298" s="259">
        <v>0</v>
      </c>
      <c r="L298" s="259">
        <v>0</v>
      </c>
    </row>
    <row r="299" spans="1:12" x14ac:dyDescent="0.2">
      <c r="A299" s="167" t="s">
        <v>2069</v>
      </c>
      <c r="B299" s="237" t="s">
        <v>2074</v>
      </c>
      <c r="C299" s="236">
        <v>9999</v>
      </c>
      <c r="D299" s="237" t="s">
        <v>2073</v>
      </c>
      <c r="E299" s="236">
        <v>41663184</v>
      </c>
      <c r="F299" s="236">
        <v>160094</v>
      </c>
      <c r="G299" s="165" t="s">
        <v>2070</v>
      </c>
      <c r="H299" s="259">
        <v>671994584</v>
      </c>
      <c r="I299" s="259">
        <v>26500803</v>
      </c>
      <c r="J299" s="259">
        <v>0</v>
      </c>
      <c r="K299" s="259">
        <v>0</v>
      </c>
      <c r="L299" s="259">
        <v>0</v>
      </c>
    </row>
    <row r="300" spans="1:12" x14ac:dyDescent="0.2">
      <c r="A300" s="167" t="s">
        <v>2069</v>
      </c>
      <c r="B300" s="237" t="s">
        <v>2072</v>
      </c>
      <c r="C300" s="236">
        <v>9999</v>
      </c>
      <c r="D300" s="237" t="s">
        <v>2064</v>
      </c>
      <c r="E300" s="236">
        <v>41663184</v>
      </c>
      <c r="F300" s="236">
        <v>160094</v>
      </c>
      <c r="G300" s="165" t="s">
        <v>2070</v>
      </c>
      <c r="H300" s="259">
        <v>267283954</v>
      </c>
      <c r="I300" s="259">
        <v>312283954</v>
      </c>
      <c r="J300" s="259">
        <v>186361349</v>
      </c>
      <c r="K300" s="259">
        <v>47577395</v>
      </c>
      <c r="L300" s="259">
        <v>47577395</v>
      </c>
    </row>
    <row r="301" spans="1:12" x14ac:dyDescent="0.2">
      <c r="A301" s="167" t="s">
        <v>2069</v>
      </c>
      <c r="B301" s="237" t="s">
        <v>2072</v>
      </c>
      <c r="C301" s="236">
        <v>9999</v>
      </c>
      <c r="D301" s="237" t="s">
        <v>1693</v>
      </c>
      <c r="E301" s="236">
        <v>41663184</v>
      </c>
      <c r="F301" s="236">
        <v>160094</v>
      </c>
      <c r="G301" s="165" t="s">
        <v>2070</v>
      </c>
      <c r="H301" s="259">
        <v>950000000</v>
      </c>
      <c r="I301" s="259">
        <v>950000000</v>
      </c>
      <c r="J301" s="259">
        <v>937730000</v>
      </c>
      <c r="K301" s="259">
        <v>496068065</v>
      </c>
      <c r="L301" s="259">
        <v>495248986</v>
      </c>
    </row>
    <row r="302" spans="1:12" x14ac:dyDescent="0.2">
      <c r="A302" s="167" t="s">
        <v>2069</v>
      </c>
      <c r="B302" s="237" t="s">
        <v>2072</v>
      </c>
      <c r="C302" s="236">
        <v>9999</v>
      </c>
      <c r="D302" s="237" t="s">
        <v>2071</v>
      </c>
      <c r="E302" s="236">
        <v>41663184</v>
      </c>
      <c r="F302" s="236">
        <v>160094</v>
      </c>
      <c r="G302" s="165" t="s">
        <v>2070</v>
      </c>
      <c r="H302" s="259">
        <v>120000000</v>
      </c>
      <c r="I302" s="259">
        <v>75000000</v>
      </c>
      <c r="J302" s="259">
        <v>30000000</v>
      </c>
      <c r="K302" s="259">
        <v>30000000</v>
      </c>
      <c r="L302" s="259">
        <v>30000000</v>
      </c>
    </row>
    <row r="303" spans="1:12" x14ac:dyDescent="0.2">
      <c r="A303" s="164" t="s">
        <v>2069</v>
      </c>
      <c r="B303" s="236" t="s">
        <v>1293</v>
      </c>
      <c r="C303" s="236">
        <v>9999</v>
      </c>
      <c r="D303" s="236" t="s">
        <v>1693</v>
      </c>
      <c r="E303" s="236">
        <v>41664191</v>
      </c>
      <c r="F303" s="236">
        <v>160067</v>
      </c>
      <c r="G303" s="162" t="s">
        <v>2062</v>
      </c>
      <c r="H303" s="259">
        <v>91200000</v>
      </c>
      <c r="I303" s="259">
        <v>91200000</v>
      </c>
      <c r="J303" s="259">
        <v>88760000</v>
      </c>
      <c r="K303" s="259">
        <v>36040000</v>
      </c>
      <c r="L303" s="259">
        <v>35445568</v>
      </c>
    </row>
    <row r="304" spans="1:12" x14ac:dyDescent="0.2">
      <c r="A304" s="164" t="s">
        <v>2069</v>
      </c>
      <c r="B304" s="236" t="s">
        <v>1293</v>
      </c>
      <c r="C304" s="236">
        <v>9999</v>
      </c>
      <c r="D304" s="236" t="s">
        <v>1752</v>
      </c>
      <c r="E304" s="236">
        <v>41664191</v>
      </c>
      <c r="F304" s="236">
        <v>160067</v>
      </c>
      <c r="G304" s="162" t="s">
        <v>2062</v>
      </c>
      <c r="H304" s="259">
        <v>25000000</v>
      </c>
      <c r="I304" s="259">
        <v>25000000</v>
      </c>
      <c r="J304" s="259">
        <v>15000000</v>
      </c>
      <c r="K304" s="259">
        <v>6111444</v>
      </c>
      <c r="L304" s="259">
        <v>6111444</v>
      </c>
    </row>
    <row r="305" spans="1:12" s="189" customFormat="1" x14ac:dyDescent="0.2">
      <c r="A305" s="164" t="s">
        <v>2063</v>
      </c>
      <c r="B305" s="246" t="s">
        <v>552</v>
      </c>
      <c r="C305" s="246" t="s">
        <v>552</v>
      </c>
      <c r="D305" s="246" t="s">
        <v>552</v>
      </c>
      <c r="E305" s="246" t="s">
        <v>552</v>
      </c>
      <c r="F305" s="246" t="s">
        <v>552</v>
      </c>
      <c r="G305" s="191" t="s">
        <v>2067</v>
      </c>
      <c r="H305" s="260">
        <v>265000000</v>
      </c>
      <c r="I305" s="260">
        <v>265000000</v>
      </c>
      <c r="J305" s="260">
        <v>105827611</v>
      </c>
      <c r="K305" s="260">
        <v>16847245</v>
      </c>
      <c r="L305" s="260">
        <v>16555227</v>
      </c>
    </row>
    <row r="306" spans="1:12" x14ac:dyDescent="0.2">
      <c r="A306" s="167" t="s">
        <v>2063</v>
      </c>
      <c r="B306" s="237" t="s">
        <v>1293</v>
      </c>
      <c r="C306" s="236">
        <v>9999</v>
      </c>
      <c r="D306" s="237" t="s">
        <v>2066</v>
      </c>
      <c r="E306" s="236">
        <v>41664191</v>
      </c>
      <c r="F306" s="236">
        <v>160067</v>
      </c>
      <c r="G306" s="165" t="s">
        <v>2062</v>
      </c>
      <c r="H306" s="259">
        <v>45000000</v>
      </c>
      <c r="I306" s="259">
        <v>45000000</v>
      </c>
      <c r="J306" s="259">
        <v>31769665</v>
      </c>
      <c r="K306" s="259">
        <v>0</v>
      </c>
      <c r="L306" s="259">
        <v>0</v>
      </c>
    </row>
    <row r="307" spans="1:12" x14ac:dyDescent="0.2">
      <c r="A307" s="167" t="s">
        <v>2063</v>
      </c>
      <c r="B307" s="237" t="s">
        <v>1293</v>
      </c>
      <c r="C307" s="236">
        <v>9999</v>
      </c>
      <c r="D307" s="237" t="s">
        <v>1831</v>
      </c>
      <c r="E307" s="236">
        <v>41664191</v>
      </c>
      <c r="F307" s="236">
        <v>160067</v>
      </c>
      <c r="G307" s="165" t="s">
        <v>2062</v>
      </c>
      <c r="H307" s="259">
        <v>20000000</v>
      </c>
      <c r="I307" s="259">
        <v>20000000</v>
      </c>
      <c r="J307" s="259">
        <v>14057946</v>
      </c>
      <c r="K307" s="259">
        <v>10819746</v>
      </c>
      <c r="L307" s="259">
        <v>10819746</v>
      </c>
    </row>
    <row r="308" spans="1:12" x14ac:dyDescent="0.2">
      <c r="A308" s="164" t="s">
        <v>2063</v>
      </c>
      <c r="B308" s="236" t="s">
        <v>1293</v>
      </c>
      <c r="C308" s="236">
        <v>9999</v>
      </c>
      <c r="D308" s="236" t="s">
        <v>2065</v>
      </c>
      <c r="E308" s="236">
        <v>41664191</v>
      </c>
      <c r="F308" s="236">
        <v>160067</v>
      </c>
      <c r="G308" s="162" t="s">
        <v>2062</v>
      </c>
      <c r="H308" s="259">
        <v>90000000</v>
      </c>
      <c r="I308" s="259">
        <v>90000000</v>
      </c>
      <c r="J308" s="259">
        <v>0</v>
      </c>
      <c r="K308" s="259">
        <v>0</v>
      </c>
      <c r="L308" s="259">
        <v>0</v>
      </c>
    </row>
    <row r="309" spans="1:12" x14ac:dyDescent="0.2">
      <c r="A309" s="164" t="s">
        <v>2063</v>
      </c>
      <c r="B309" s="236" t="s">
        <v>1712</v>
      </c>
      <c r="C309" s="236">
        <v>9999</v>
      </c>
      <c r="D309" s="236" t="s">
        <v>2065</v>
      </c>
      <c r="E309" s="236">
        <v>41664191</v>
      </c>
      <c r="F309" s="236">
        <v>160067</v>
      </c>
      <c r="G309" s="162" t="s">
        <v>2062</v>
      </c>
      <c r="H309" s="259">
        <v>50000000</v>
      </c>
      <c r="I309" s="259">
        <v>50000000</v>
      </c>
      <c r="J309" s="259">
        <v>0</v>
      </c>
      <c r="K309" s="259">
        <v>0</v>
      </c>
      <c r="L309" s="259">
        <v>0</v>
      </c>
    </row>
    <row r="310" spans="1:12" ht="25.5" x14ac:dyDescent="0.2">
      <c r="A310" s="171" t="s">
        <v>2063</v>
      </c>
      <c r="B310" s="235" t="s">
        <v>1293</v>
      </c>
      <c r="C310" s="235">
        <v>9999</v>
      </c>
      <c r="D310" s="235" t="s">
        <v>2064</v>
      </c>
      <c r="E310" s="235">
        <v>41664191</v>
      </c>
      <c r="F310" s="235">
        <v>160067</v>
      </c>
      <c r="G310" s="241" t="s">
        <v>2062</v>
      </c>
      <c r="H310" s="258">
        <v>20000000</v>
      </c>
      <c r="I310" s="258">
        <v>20000000</v>
      </c>
      <c r="J310" s="258">
        <v>20000000</v>
      </c>
      <c r="K310" s="258">
        <v>6027499</v>
      </c>
      <c r="L310" s="258">
        <v>5735481</v>
      </c>
    </row>
    <row r="311" spans="1:12" x14ac:dyDescent="0.2">
      <c r="A311" s="164" t="s">
        <v>2063</v>
      </c>
      <c r="B311" s="236" t="s">
        <v>1293</v>
      </c>
      <c r="C311" s="236">
        <v>9999</v>
      </c>
      <c r="D311" s="236" t="s">
        <v>1865</v>
      </c>
      <c r="E311" s="236">
        <v>41664191</v>
      </c>
      <c r="F311" s="236">
        <v>160067</v>
      </c>
      <c r="G311" s="162" t="s">
        <v>2062</v>
      </c>
      <c r="H311" s="259">
        <v>40000000</v>
      </c>
      <c r="I311" s="259">
        <v>40000000</v>
      </c>
      <c r="J311" s="259">
        <v>40000000</v>
      </c>
      <c r="K311" s="259">
        <v>0</v>
      </c>
      <c r="L311" s="259">
        <v>0</v>
      </c>
    </row>
    <row r="312" spans="1:12" s="189" customFormat="1" x14ac:dyDescent="0.2">
      <c r="A312" s="164" t="s">
        <v>1880</v>
      </c>
      <c r="B312" s="246" t="s">
        <v>552</v>
      </c>
      <c r="C312" s="246" t="s">
        <v>552</v>
      </c>
      <c r="D312" s="246" t="s">
        <v>552</v>
      </c>
      <c r="E312" s="246" t="s">
        <v>552</v>
      </c>
      <c r="F312" s="246" t="s">
        <v>552</v>
      </c>
      <c r="G312" s="191" t="s">
        <v>736</v>
      </c>
      <c r="H312" s="260">
        <v>88037294145</v>
      </c>
      <c r="I312" s="260">
        <v>108643212597</v>
      </c>
      <c r="J312" s="260">
        <v>46439244165</v>
      </c>
      <c r="K312" s="260">
        <v>30007868540</v>
      </c>
      <c r="L312" s="260">
        <v>30007868540</v>
      </c>
    </row>
    <row r="313" spans="1:12" s="189" customFormat="1" x14ac:dyDescent="0.2">
      <c r="A313" s="171" t="s">
        <v>2060</v>
      </c>
      <c r="B313" s="244" t="s">
        <v>552</v>
      </c>
      <c r="C313" s="244" t="s">
        <v>552</v>
      </c>
      <c r="D313" s="244" t="s">
        <v>552</v>
      </c>
      <c r="E313" s="244" t="s">
        <v>552</v>
      </c>
      <c r="F313" s="244" t="s">
        <v>552</v>
      </c>
      <c r="G313" s="240" t="s">
        <v>2061</v>
      </c>
      <c r="H313" s="257">
        <v>28399313162</v>
      </c>
      <c r="I313" s="257">
        <v>38871150698</v>
      </c>
      <c r="J313" s="257">
        <v>16574743427</v>
      </c>
      <c r="K313" s="257">
        <v>16574743427</v>
      </c>
      <c r="L313" s="257">
        <v>16574743427</v>
      </c>
    </row>
    <row r="314" spans="1:12" x14ac:dyDescent="0.2">
      <c r="A314" s="171" t="s">
        <v>2057</v>
      </c>
      <c r="B314" s="235" t="s">
        <v>552</v>
      </c>
      <c r="C314" s="235" t="s">
        <v>552</v>
      </c>
      <c r="D314" s="235" t="s">
        <v>552</v>
      </c>
      <c r="E314" s="235" t="s">
        <v>552</v>
      </c>
      <c r="F314" s="235" t="s">
        <v>552</v>
      </c>
      <c r="G314" s="241" t="s">
        <v>2059</v>
      </c>
      <c r="H314" s="258">
        <v>28399313162</v>
      </c>
      <c r="I314" s="258">
        <v>38871150698</v>
      </c>
      <c r="J314" s="258">
        <v>16574743427</v>
      </c>
      <c r="K314" s="258">
        <v>16574743427</v>
      </c>
      <c r="L314" s="258">
        <v>16574743427</v>
      </c>
    </row>
    <row r="315" spans="1:12" x14ac:dyDescent="0.2">
      <c r="A315" s="164" t="s">
        <v>2057</v>
      </c>
      <c r="B315" s="236" t="s">
        <v>177</v>
      </c>
      <c r="C315" s="236">
        <v>9999</v>
      </c>
      <c r="D315" s="236" t="s">
        <v>1735</v>
      </c>
      <c r="E315" s="236">
        <v>7041341</v>
      </c>
      <c r="F315" s="236">
        <v>160030</v>
      </c>
      <c r="G315" s="162" t="s">
        <v>2058</v>
      </c>
      <c r="H315" s="259">
        <v>79567500</v>
      </c>
      <c r="I315" s="259">
        <v>79567500</v>
      </c>
      <c r="J315" s="259">
        <v>0</v>
      </c>
      <c r="K315" s="259">
        <v>0</v>
      </c>
      <c r="L315" s="259">
        <v>0</v>
      </c>
    </row>
    <row r="316" spans="1:12" x14ac:dyDescent="0.2">
      <c r="A316" s="171" t="s">
        <v>2057</v>
      </c>
      <c r="B316" s="235" t="s">
        <v>1049</v>
      </c>
      <c r="C316" s="235">
        <v>9999</v>
      </c>
      <c r="D316" s="235" t="s">
        <v>1735</v>
      </c>
      <c r="E316" s="235">
        <v>7041341</v>
      </c>
      <c r="F316" s="235">
        <v>160030</v>
      </c>
      <c r="G316" s="241" t="s">
        <v>2058</v>
      </c>
      <c r="H316" s="258">
        <v>0</v>
      </c>
      <c r="I316" s="258">
        <v>150000000</v>
      </c>
      <c r="J316" s="258">
        <v>146022146</v>
      </c>
      <c r="K316" s="258">
        <v>146022146</v>
      </c>
      <c r="L316" s="258">
        <v>146022146</v>
      </c>
    </row>
    <row r="317" spans="1:12" x14ac:dyDescent="0.2">
      <c r="A317" s="164" t="s">
        <v>2057</v>
      </c>
      <c r="B317" s="236" t="s">
        <v>1060</v>
      </c>
      <c r="C317" s="236">
        <v>9999</v>
      </c>
      <c r="D317" s="236" t="s">
        <v>1735</v>
      </c>
      <c r="E317" s="236">
        <v>1041341</v>
      </c>
      <c r="F317" s="236">
        <v>160030</v>
      </c>
      <c r="G317" s="162" t="s">
        <v>2058</v>
      </c>
      <c r="H317" s="259">
        <v>0</v>
      </c>
      <c r="I317" s="259">
        <v>2139607599</v>
      </c>
      <c r="J317" s="259">
        <v>500000000</v>
      </c>
      <c r="K317" s="259">
        <v>500000000</v>
      </c>
      <c r="L317" s="259">
        <v>500000000</v>
      </c>
    </row>
    <row r="318" spans="1:12" x14ac:dyDescent="0.2">
      <c r="A318" s="164" t="s">
        <v>2057</v>
      </c>
      <c r="B318" s="236" t="s">
        <v>241</v>
      </c>
      <c r="C318" s="236">
        <v>9999</v>
      </c>
      <c r="D318" s="236" t="s">
        <v>1735</v>
      </c>
      <c r="E318" s="236">
        <v>1041341</v>
      </c>
      <c r="F318" s="236">
        <v>160030</v>
      </c>
      <c r="G318" s="162" t="s">
        <v>2056</v>
      </c>
      <c r="H318" s="259">
        <v>0</v>
      </c>
      <c r="I318" s="259">
        <v>8682229937</v>
      </c>
      <c r="J318" s="259">
        <v>1585121188</v>
      </c>
      <c r="K318" s="259">
        <v>1585121188</v>
      </c>
      <c r="L318" s="259">
        <v>1585121188</v>
      </c>
    </row>
    <row r="319" spans="1:12" x14ac:dyDescent="0.2">
      <c r="A319" s="164" t="s">
        <v>2057</v>
      </c>
      <c r="B319" s="236" t="s">
        <v>742</v>
      </c>
      <c r="C319" s="236">
        <v>9999</v>
      </c>
      <c r="D319" s="236" t="s">
        <v>1735</v>
      </c>
      <c r="E319" s="236">
        <v>1041341</v>
      </c>
      <c r="F319" s="236">
        <v>160030</v>
      </c>
      <c r="G319" s="162" t="s">
        <v>2056</v>
      </c>
      <c r="H319" s="259">
        <v>405443220</v>
      </c>
      <c r="I319" s="259">
        <v>405443220</v>
      </c>
      <c r="J319" s="259">
        <v>250962120</v>
      </c>
      <c r="K319" s="259">
        <v>250962120</v>
      </c>
      <c r="L319" s="259">
        <v>250962120</v>
      </c>
    </row>
    <row r="320" spans="1:12" x14ac:dyDescent="0.2">
      <c r="A320" s="171" t="s">
        <v>2057</v>
      </c>
      <c r="B320" s="235" t="s">
        <v>246</v>
      </c>
      <c r="C320" s="235">
        <v>9999</v>
      </c>
      <c r="D320" s="235" t="s">
        <v>1735</v>
      </c>
      <c r="E320" s="235">
        <v>1041341</v>
      </c>
      <c r="F320" s="235">
        <v>160030</v>
      </c>
      <c r="G320" s="241" t="s">
        <v>2056</v>
      </c>
      <c r="H320" s="258">
        <v>8628565690</v>
      </c>
      <c r="I320" s="258">
        <v>8628565690</v>
      </c>
      <c r="J320" s="258">
        <v>5617637126</v>
      </c>
      <c r="K320" s="258">
        <v>5617637126</v>
      </c>
      <c r="L320" s="258">
        <v>5617637126</v>
      </c>
    </row>
    <row r="321" spans="1:12" x14ac:dyDescent="0.2">
      <c r="A321" s="164" t="s">
        <v>2057</v>
      </c>
      <c r="B321" s="236" t="s">
        <v>247</v>
      </c>
      <c r="C321" s="236">
        <v>9999</v>
      </c>
      <c r="D321" s="236" t="s">
        <v>1735</v>
      </c>
      <c r="E321" s="236">
        <v>1041341</v>
      </c>
      <c r="F321" s="236">
        <v>160030</v>
      </c>
      <c r="G321" s="162" t="s">
        <v>2056</v>
      </c>
      <c r="H321" s="259">
        <v>1721412064</v>
      </c>
      <c r="I321" s="259">
        <v>1721412064</v>
      </c>
      <c r="J321" s="259">
        <v>1720793961</v>
      </c>
      <c r="K321" s="259">
        <v>1720793961</v>
      </c>
      <c r="L321" s="259">
        <v>1720793961</v>
      </c>
    </row>
    <row r="322" spans="1:12" x14ac:dyDescent="0.2">
      <c r="A322" s="164" t="s">
        <v>2057</v>
      </c>
      <c r="B322" s="236" t="s">
        <v>192</v>
      </c>
      <c r="C322" s="236">
        <v>9999</v>
      </c>
      <c r="D322" s="236" t="s">
        <v>1735</v>
      </c>
      <c r="E322" s="236">
        <v>7041341</v>
      </c>
      <c r="F322" s="236">
        <v>160030</v>
      </c>
      <c r="G322" s="162" t="s">
        <v>2056</v>
      </c>
      <c r="H322" s="259">
        <v>44235900</v>
      </c>
      <c r="I322" s="259">
        <v>44235900</v>
      </c>
      <c r="J322" s="259">
        <v>38457434</v>
      </c>
      <c r="K322" s="259">
        <v>38457434</v>
      </c>
      <c r="L322" s="259">
        <v>38457434</v>
      </c>
    </row>
    <row r="323" spans="1:12" x14ac:dyDescent="0.2">
      <c r="A323" s="171" t="s">
        <v>2057</v>
      </c>
      <c r="B323" s="235" t="s">
        <v>191</v>
      </c>
      <c r="C323" s="235">
        <v>9999</v>
      </c>
      <c r="D323" s="235" t="s">
        <v>1735</v>
      </c>
      <c r="E323" s="235">
        <v>7041341</v>
      </c>
      <c r="F323" s="235">
        <v>160030</v>
      </c>
      <c r="G323" s="241" t="s">
        <v>2056</v>
      </c>
      <c r="H323" s="258">
        <v>1994917995</v>
      </c>
      <c r="I323" s="258">
        <v>1994917995</v>
      </c>
      <c r="J323" s="258">
        <v>759654998</v>
      </c>
      <c r="K323" s="258">
        <v>759654998</v>
      </c>
      <c r="L323" s="258">
        <v>759654998</v>
      </c>
    </row>
    <row r="324" spans="1:12" x14ac:dyDescent="0.2">
      <c r="A324" s="164" t="s">
        <v>2057</v>
      </c>
      <c r="B324" s="236" t="s">
        <v>200</v>
      </c>
      <c r="C324" s="236">
        <v>9999</v>
      </c>
      <c r="D324" s="236" t="s">
        <v>1735</v>
      </c>
      <c r="E324" s="236">
        <v>7041341</v>
      </c>
      <c r="F324" s="236">
        <v>160030</v>
      </c>
      <c r="G324" s="162" t="s">
        <v>2056</v>
      </c>
      <c r="H324" s="259">
        <v>1075636237</v>
      </c>
      <c r="I324" s="259">
        <v>1075636237</v>
      </c>
      <c r="J324" s="259">
        <v>245223821</v>
      </c>
      <c r="K324" s="259">
        <v>245223821</v>
      </c>
      <c r="L324" s="259">
        <v>245223821</v>
      </c>
    </row>
    <row r="325" spans="1:12" x14ac:dyDescent="0.2">
      <c r="A325" s="164" t="s">
        <v>2057</v>
      </c>
      <c r="B325" s="236" t="s">
        <v>203</v>
      </c>
      <c r="C325" s="236">
        <v>9999</v>
      </c>
      <c r="D325" s="236" t="s">
        <v>1735</v>
      </c>
      <c r="E325" s="236">
        <v>7041341</v>
      </c>
      <c r="F325" s="236">
        <v>160030</v>
      </c>
      <c r="G325" s="162" t="s">
        <v>2056</v>
      </c>
      <c r="H325" s="259">
        <v>6616907868</v>
      </c>
      <c r="I325" s="259">
        <v>6616907868</v>
      </c>
      <c r="J325" s="259">
        <v>2950554022</v>
      </c>
      <c r="K325" s="259">
        <v>2950554022</v>
      </c>
      <c r="L325" s="259">
        <v>2950554022</v>
      </c>
    </row>
    <row r="326" spans="1:12" x14ac:dyDescent="0.2">
      <c r="A326" s="164" t="s">
        <v>2057</v>
      </c>
      <c r="B326" s="236" t="s">
        <v>204</v>
      </c>
      <c r="C326" s="236">
        <v>9999</v>
      </c>
      <c r="D326" s="236" t="s">
        <v>1735</v>
      </c>
      <c r="E326" s="236">
        <v>7041341</v>
      </c>
      <c r="F326" s="236">
        <v>160030</v>
      </c>
      <c r="G326" s="162" t="s">
        <v>2056</v>
      </c>
      <c r="H326" s="259">
        <v>202975920</v>
      </c>
      <c r="I326" s="259">
        <v>202975920</v>
      </c>
      <c r="J326" s="259">
        <v>50719670</v>
      </c>
      <c r="K326" s="259">
        <v>50719670</v>
      </c>
      <c r="L326" s="259">
        <v>50719670</v>
      </c>
    </row>
    <row r="327" spans="1:12" x14ac:dyDescent="0.2">
      <c r="A327" s="171" t="s">
        <v>2057</v>
      </c>
      <c r="B327" s="235" t="s">
        <v>225</v>
      </c>
      <c r="C327" s="235">
        <v>9999</v>
      </c>
      <c r="D327" s="235" t="s">
        <v>1735</v>
      </c>
      <c r="E327" s="235">
        <v>7041341</v>
      </c>
      <c r="F327" s="235">
        <v>160030</v>
      </c>
      <c r="G327" s="241" t="s">
        <v>2056</v>
      </c>
      <c r="H327" s="258">
        <v>345211575</v>
      </c>
      <c r="I327" s="258">
        <v>345211575</v>
      </c>
      <c r="J327" s="258">
        <v>108507101</v>
      </c>
      <c r="K327" s="258">
        <v>108507101</v>
      </c>
      <c r="L327" s="258">
        <v>108507101</v>
      </c>
    </row>
    <row r="328" spans="1:12" x14ac:dyDescent="0.2">
      <c r="A328" s="164" t="s">
        <v>2057</v>
      </c>
      <c r="B328" s="236" t="s">
        <v>616</v>
      </c>
      <c r="C328" s="236">
        <v>9999</v>
      </c>
      <c r="D328" s="236" t="s">
        <v>1735</v>
      </c>
      <c r="E328" s="236">
        <v>1041341</v>
      </c>
      <c r="F328" s="236">
        <v>160030</v>
      </c>
      <c r="G328" s="162" t="s">
        <v>2056</v>
      </c>
      <c r="H328" s="259">
        <v>2737790358</v>
      </c>
      <c r="I328" s="259">
        <v>2737790358</v>
      </c>
      <c r="J328" s="259">
        <v>1316507000</v>
      </c>
      <c r="K328" s="259">
        <v>1316507000</v>
      </c>
      <c r="L328" s="259">
        <v>1316507000</v>
      </c>
    </row>
    <row r="329" spans="1:12" x14ac:dyDescent="0.2">
      <c r="A329" s="164" t="s">
        <v>2057</v>
      </c>
      <c r="B329" s="236" t="s">
        <v>617</v>
      </c>
      <c r="C329" s="236">
        <v>9999</v>
      </c>
      <c r="D329" s="236" t="s">
        <v>1735</v>
      </c>
      <c r="E329" s="236">
        <v>1041341</v>
      </c>
      <c r="F329" s="236">
        <v>160030</v>
      </c>
      <c r="G329" s="162" t="s">
        <v>2056</v>
      </c>
      <c r="H329" s="259">
        <v>1291201710</v>
      </c>
      <c r="I329" s="259">
        <v>1291201710</v>
      </c>
      <c r="J329" s="259">
        <v>931571208</v>
      </c>
      <c r="K329" s="259">
        <v>931571208</v>
      </c>
      <c r="L329" s="259">
        <v>931571208</v>
      </c>
    </row>
    <row r="330" spans="1:12" x14ac:dyDescent="0.2">
      <c r="A330" s="171" t="s">
        <v>2057</v>
      </c>
      <c r="B330" s="235" t="s">
        <v>201</v>
      </c>
      <c r="C330" s="235">
        <v>9999</v>
      </c>
      <c r="D330" s="235" t="s">
        <v>1735</v>
      </c>
      <c r="E330" s="235">
        <v>7041341</v>
      </c>
      <c r="F330" s="235">
        <v>160030</v>
      </c>
      <c r="G330" s="241" t="s">
        <v>2056</v>
      </c>
      <c r="H330" s="258">
        <v>56543292</v>
      </c>
      <c r="I330" s="258">
        <v>56543292</v>
      </c>
      <c r="J330" s="258">
        <v>0</v>
      </c>
      <c r="K330" s="258">
        <v>0</v>
      </c>
      <c r="L330" s="258">
        <v>0</v>
      </c>
    </row>
    <row r="331" spans="1:12" x14ac:dyDescent="0.2">
      <c r="A331" s="164" t="s">
        <v>2057</v>
      </c>
      <c r="B331" s="236" t="s">
        <v>202</v>
      </c>
      <c r="C331" s="236">
        <v>9999</v>
      </c>
      <c r="D331" s="236" t="s">
        <v>1735</v>
      </c>
      <c r="E331" s="236">
        <v>7041341</v>
      </c>
      <c r="F331" s="236">
        <v>160030</v>
      </c>
      <c r="G331" s="162" t="s">
        <v>2056</v>
      </c>
      <c r="H331" s="259">
        <v>640201333</v>
      </c>
      <c r="I331" s="259">
        <v>640201333</v>
      </c>
      <c r="J331" s="259">
        <v>311630756</v>
      </c>
      <c r="K331" s="259">
        <v>311630756</v>
      </c>
      <c r="L331" s="259">
        <v>311630756</v>
      </c>
    </row>
    <row r="332" spans="1:12" x14ac:dyDescent="0.2">
      <c r="A332" s="164" t="s">
        <v>2057</v>
      </c>
      <c r="B332" s="236" t="s">
        <v>177</v>
      </c>
      <c r="C332" s="236">
        <v>9999</v>
      </c>
      <c r="D332" s="236" t="s">
        <v>1735</v>
      </c>
      <c r="E332" s="236">
        <v>7041341</v>
      </c>
      <c r="F332" s="236">
        <v>160030</v>
      </c>
      <c r="G332" s="162" t="s">
        <v>2056</v>
      </c>
      <c r="H332" s="259">
        <v>238702500</v>
      </c>
      <c r="I332" s="259">
        <v>238702500</v>
      </c>
      <c r="J332" s="259">
        <v>41380876</v>
      </c>
      <c r="K332" s="259">
        <v>41380876</v>
      </c>
      <c r="L332" s="259">
        <v>41380876</v>
      </c>
    </row>
    <row r="333" spans="1:12" x14ac:dyDescent="0.2">
      <c r="A333" s="164" t="s">
        <v>2057</v>
      </c>
      <c r="B333" s="236" t="s">
        <v>1058</v>
      </c>
      <c r="C333" s="236">
        <v>9999</v>
      </c>
      <c r="D333" s="236" t="s">
        <v>1735</v>
      </c>
      <c r="E333" s="236">
        <v>1041341</v>
      </c>
      <c r="F333" s="236">
        <v>160030</v>
      </c>
      <c r="G333" s="162" t="s">
        <v>2056</v>
      </c>
      <c r="H333" s="259">
        <v>950000000</v>
      </c>
      <c r="I333" s="259">
        <v>950000000</v>
      </c>
      <c r="J333" s="259">
        <v>0</v>
      </c>
      <c r="K333" s="259">
        <v>0</v>
      </c>
      <c r="L333" s="259">
        <v>0</v>
      </c>
    </row>
    <row r="334" spans="1:12" x14ac:dyDescent="0.2">
      <c r="A334" s="171" t="s">
        <v>2057</v>
      </c>
      <c r="B334" s="235" t="s">
        <v>1059</v>
      </c>
      <c r="C334" s="235">
        <v>9999</v>
      </c>
      <c r="D334" s="235" t="s">
        <v>1735</v>
      </c>
      <c r="E334" s="235">
        <v>1041341</v>
      </c>
      <c r="F334" s="235">
        <v>160030</v>
      </c>
      <c r="G334" s="241" t="s">
        <v>2056</v>
      </c>
      <c r="H334" s="258">
        <v>450000000</v>
      </c>
      <c r="I334" s="258">
        <v>450000000</v>
      </c>
      <c r="J334" s="258">
        <v>0</v>
      </c>
      <c r="K334" s="258">
        <v>0</v>
      </c>
      <c r="L334" s="258">
        <v>0</v>
      </c>
    </row>
    <row r="335" spans="1:12" x14ac:dyDescent="0.2">
      <c r="A335" s="164" t="s">
        <v>2057</v>
      </c>
      <c r="B335" s="236" t="s">
        <v>1060</v>
      </c>
      <c r="C335" s="236">
        <v>9999</v>
      </c>
      <c r="D335" s="236" t="s">
        <v>1735</v>
      </c>
      <c r="E335" s="236">
        <v>1041341</v>
      </c>
      <c r="F335" s="236">
        <v>160030</v>
      </c>
      <c r="G335" s="162" t="s">
        <v>2056</v>
      </c>
      <c r="H335" s="259">
        <v>500000000</v>
      </c>
      <c r="I335" s="259">
        <v>0</v>
      </c>
      <c r="J335" s="259">
        <v>0</v>
      </c>
      <c r="K335" s="259">
        <v>0</v>
      </c>
      <c r="L335" s="259">
        <v>0</v>
      </c>
    </row>
    <row r="336" spans="1:12" x14ac:dyDescent="0.2">
      <c r="A336" s="164" t="s">
        <v>2057</v>
      </c>
      <c r="B336" s="236" t="s">
        <v>1041</v>
      </c>
      <c r="C336" s="236">
        <v>9999</v>
      </c>
      <c r="D336" s="236" t="s">
        <v>1735</v>
      </c>
      <c r="E336" s="236">
        <v>7041341</v>
      </c>
      <c r="F336" s="236">
        <v>160030</v>
      </c>
      <c r="G336" s="162" t="s">
        <v>2056</v>
      </c>
      <c r="H336" s="259">
        <v>250000000</v>
      </c>
      <c r="I336" s="259">
        <v>250000000</v>
      </c>
      <c r="J336" s="259">
        <v>0</v>
      </c>
      <c r="K336" s="259">
        <v>0</v>
      </c>
      <c r="L336" s="259">
        <v>0</v>
      </c>
    </row>
    <row r="337" spans="1:12" x14ac:dyDescent="0.2">
      <c r="A337" s="171" t="s">
        <v>2057</v>
      </c>
      <c r="B337" s="235" t="s">
        <v>1042</v>
      </c>
      <c r="C337" s="235">
        <v>9999</v>
      </c>
      <c r="D337" s="235" t="s">
        <v>1735</v>
      </c>
      <c r="E337" s="235">
        <v>7041341</v>
      </c>
      <c r="F337" s="235">
        <v>160030</v>
      </c>
      <c r="G337" s="241" t="s">
        <v>2056</v>
      </c>
      <c r="H337" s="258">
        <v>20000000</v>
      </c>
      <c r="I337" s="258">
        <v>20000000</v>
      </c>
      <c r="J337" s="258">
        <v>0</v>
      </c>
      <c r="K337" s="258">
        <v>0</v>
      </c>
      <c r="L337" s="258">
        <v>0</v>
      </c>
    </row>
    <row r="338" spans="1:12" x14ac:dyDescent="0.2">
      <c r="A338" s="164" t="s">
        <v>2057</v>
      </c>
      <c r="B338" s="236" t="s">
        <v>1061</v>
      </c>
      <c r="C338" s="236">
        <v>9999</v>
      </c>
      <c r="D338" s="236" t="s">
        <v>1735</v>
      </c>
      <c r="E338" s="236">
        <v>1041341</v>
      </c>
      <c r="F338" s="236">
        <v>160030</v>
      </c>
      <c r="G338" s="162" t="s">
        <v>2056</v>
      </c>
      <c r="H338" s="259">
        <v>150000000</v>
      </c>
      <c r="I338" s="259">
        <v>150000000</v>
      </c>
      <c r="J338" s="259">
        <v>0</v>
      </c>
      <c r="K338" s="259">
        <v>0</v>
      </c>
      <c r="L338" s="259">
        <v>0</v>
      </c>
    </row>
    <row r="339" spans="1:12" s="189" customFormat="1" x14ac:dyDescent="0.2">
      <c r="A339" s="175" t="s">
        <v>1962</v>
      </c>
      <c r="B339" s="247" t="s">
        <v>552</v>
      </c>
      <c r="C339" s="247" t="s">
        <v>552</v>
      </c>
      <c r="D339" s="247" t="s">
        <v>552</v>
      </c>
      <c r="E339" s="247" t="s">
        <v>552</v>
      </c>
      <c r="F339" s="247" t="s">
        <v>552</v>
      </c>
      <c r="G339" s="192" t="s">
        <v>2055</v>
      </c>
      <c r="H339" s="261">
        <v>9435000294</v>
      </c>
      <c r="I339" s="261">
        <v>10112010106</v>
      </c>
      <c r="J339" s="261">
        <v>6001902583</v>
      </c>
      <c r="K339" s="261">
        <v>1863861823</v>
      </c>
      <c r="L339" s="261">
        <v>1863861823</v>
      </c>
    </row>
    <row r="340" spans="1:12" s="189" customFormat="1" x14ac:dyDescent="0.2">
      <c r="A340" s="164" t="s">
        <v>2049</v>
      </c>
      <c r="B340" s="246" t="s">
        <v>552</v>
      </c>
      <c r="C340" s="246" t="s">
        <v>552</v>
      </c>
      <c r="D340" s="246" t="s">
        <v>552</v>
      </c>
      <c r="E340" s="246" t="s">
        <v>552</v>
      </c>
      <c r="F340" s="246" t="s">
        <v>552</v>
      </c>
      <c r="G340" s="191" t="s">
        <v>2054</v>
      </c>
      <c r="H340" s="260">
        <v>1141848955</v>
      </c>
      <c r="I340" s="260">
        <v>1244848955</v>
      </c>
      <c r="J340" s="260">
        <v>1037340000</v>
      </c>
      <c r="K340" s="260">
        <v>283413463</v>
      </c>
      <c r="L340" s="260">
        <v>283413463</v>
      </c>
    </row>
    <row r="341" spans="1:12" x14ac:dyDescent="0.2">
      <c r="A341" s="175" t="s">
        <v>2051</v>
      </c>
      <c r="B341" s="238" t="s">
        <v>552</v>
      </c>
      <c r="C341" s="238" t="s">
        <v>552</v>
      </c>
      <c r="D341" s="238" t="s">
        <v>552</v>
      </c>
      <c r="E341" s="238" t="s">
        <v>552</v>
      </c>
      <c r="F341" s="238" t="s">
        <v>552</v>
      </c>
      <c r="G341" s="173" t="s">
        <v>2053</v>
      </c>
      <c r="H341" s="262">
        <v>515000000</v>
      </c>
      <c r="I341" s="262">
        <v>618000000</v>
      </c>
      <c r="J341" s="262">
        <v>440185100</v>
      </c>
      <c r="K341" s="262">
        <v>167983083</v>
      </c>
      <c r="L341" s="262">
        <v>167983083</v>
      </c>
    </row>
    <row r="342" spans="1:12" x14ac:dyDescent="0.2">
      <c r="A342" s="164" t="s">
        <v>2051</v>
      </c>
      <c r="B342" s="236" t="s">
        <v>183</v>
      </c>
      <c r="C342" s="236">
        <v>9999</v>
      </c>
      <c r="D342" s="236" t="s">
        <v>1947</v>
      </c>
      <c r="E342" s="236">
        <v>70413286</v>
      </c>
      <c r="F342" s="236">
        <v>160027</v>
      </c>
      <c r="G342" s="162" t="s">
        <v>2052</v>
      </c>
      <c r="H342" s="259">
        <v>515000000</v>
      </c>
      <c r="I342" s="259">
        <v>515000000</v>
      </c>
      <c r="J342" s="259">
        <v>440185100</v>
      </c>
      <c r="K342" s="259">
        <v>167983083</v>
      </c>
      <c r="L342" s="259">
        <v>167983083</v>
      </c>
    </row>
    <row r="343" spans="1:12" x14ac:dyDescent="0.2">
      <c r="A343" s="175" t="s">
        <v>2051</v>
      </c>
      <c r="B343" s="238">
        <v>0</v>
      </c>
      <c r="C343" s="238">
        <v>0</v>
      </c>
      <c r="D343" s="238">
        <v>0</v>
      </c>
      <c r="E343" s="238">
        <v>0</v>
      </c>
      <c r="F343" s="238">
        <v>0</v>
      </c>
      <c r="G343" s="173" t="s">
        <v>2050</v>
      </c>
      <c r="H343" s="262">
        <v>0</v>
      </c>
      <c r="I343" s="262">
        <v>103000000</v>
      </c>
      <c r="J343" s="262">
        <v>0</v>
      </c>
      <c r="K343" s="262">
        <v>0</v>
      </c>
      <c r="L343" s="262">
        <v>0</v>
      </c>
    </row>
    <row r="344" spans="1:12" x14ac:dyDescent="0.2">
      <c r="A344" s="167" t="s">
        <v>2047</v>
      </c>
      <c r="B344" s="237" t="s">
        <v>552</v>
      </c>
      <c r="C344" s="236" t="s">
        <v>552</v>
      </c>
      <c r="D344" s="237" t="s">
        <v>552</v>
      </c>
      <c r="E344" s="236" t="s">
        <v>552</v>
      </c>
      <c r="F344" s="236" t="s">
        <v>552</v>
      </c>
      <c r="G344" s="165" t="s">
        <v>2048</v>
      </c>
      <c r="H344" s="259">
        <v>626848955</v>
      </c>
      <c r="I344" s="259">
        <v>626848955</v>
      </c>
      <c r="J344" s="259">
        <v>597154900</v>
      </c>
      <c r="K344" s="259">
        <v>115430380</v>
      </c>
      <c r="L344" s="259">
        <v>115430380</v>
      </c>
    </row>
    <row r="345" spans="1:12" x14ac:dyDescent="0.2">
      <c r="A345" s="171" t="s">
        <v>2047</v>
      </c>
      <c r="B345" s="235" t="s">
        <v>183</v>
      </c>
      <c r="C345" s="235">
        <v>9999</v>
      </c>
      <c r="D345" s="235" t="s">
        <v>1947</v>
      </c>
      <c r="E345" s="235">
        <v>70413286</v>
      </c>
      <c r="F345" s="235">
        <v>160027</v>
      </c>
      <c r="G345" s="241" t="s">
        <v>2046</v>
      </c>
      <c r="H345" s="258">
        <v>626848955</v>
      </c>
      <c r="I345" s="258">
        <v>626848955</v>
      </c>
      <c r="J345" s="258">
        <v>597154900</v>
      </c>
      <c r="K345" s="258">
        <v>115430380</v>
      </c>
      <c r="L345" s="258">
        <v>115430380</v>
      </c>
    </row>
    <row r="346" spans="1:12" s="189" customFormat="1" x14ac:dyDescent="0.2">
      <c r="A346" s="167" t="s">
        <v>2041</v>
      </c>
      <c r="B346" s="245" t="s">
        <v>552</v>
      </c>
      <c r="C346" s="246" t="s">
        <v>552</v>
      </c>
      <c r="D346" s="245" t="s">
        <v>552</v>
      </c>
      <c r="E346" s="246" t="s">
        <v>552</v>
      </c>
      <c r="F346" s="246" t="s">
        <v>552</v>
      </c>
      <c r="G346" s="190" t="s">
        <v>2045</v>
      </c>
      <c r="H346" s="260">
        <v>392942499</v>
      </c>
      <c r="I346" s="260">
        <v>391972800</v>
      </c>
      <c r="J346" s="260">
        <v>319502200</v>
      </c>
      <c r="K346" s="260">
        <v>99802600</v>
      </c>
      <c r="L346" s="260">
        <v>99802600</v>
      </c>
    </row>
    <row r="347" spans="1:12" x14ac:dyDescent="0.2">
      <c r="A347" s="175" t="s">
        <v>2043</v>
      </c>
      <c r="B347" s="238" t="s">
        <v>552</v>
      </c>
      <c r="C347" s="238" t="s">
        <v>552</v>
      </c>
      <c r="D347" s="238" t="s">
        <v>552</v>
      </c>
      <c r="E347" s="238" t="s">
        <v>552</v>
      </c>
      <c r="F347" s="238" t="s">
        <v>552</v>
      </c>
      <c r="G347" s="173" t="s">
        <v>2044</v>
      </c>
      <c r="H347" s="262">
        <v>176847599</v>
      </c>
      <c r="I347" s="262">
        <v>168037900</v>
      </c>
      <c r="J347" s="262">
        <v>136947700</v>
      </c>
      <c r="K347" s="262">
        <v>41035200</v>
      </c>
      <c r="L347" s="262">
        <v>41035200</v>
      </c>
    </row>
    <row r="348" spans="1:12" x14ac:dyDescent="0.2">
      <c r="A348" s="164" t="s">
        <v>2043</v>
      </c>
      <c r="B348" s="236" t="s">
        <v>183</v>
      </c>
      <c r="C348" s="236">
        <v>9999</v>
      </c>
      <c r="D348" s="236" t="s">
        <v>1865</v>
      </c>
      <c r="E348" s="236">
        <v>70413286</v>
      </c>
      <c r="F348" s="236">
        <v>160047</v>
      </c>
      <c r="G348" s="162" t="s">
        <v>2042</v>
      </c>
      <c r="H348" s="259">
        <v>176847599</v>
      </c>
      <c r="I348" s="259">
        <v>168037900</v>
      </c>
      <c r="J348" s="259">
        <v>136947700</v>
      </c>
      <c r="K348" s="259">
        <v>41035200</v>
      </c>
      <c r="L348" s="259">
        <v>41035200</v>
      </c>
    </row>
    <row r="349" spans="1:12" x14ac:dyDescent="0.2">
      <c r="A349" s="167" t="s">
        <v>2038</v>
      </c>
      <c r="B349" s="237" t="s">
        <v>552</v>
      </c>
      <c r="C349" s="236" t="s">
        <v>552</v>
      </c>
      <c r="D349" s="237" t="s">
        <v>552</v>
      </c>
      <c r="E349" s="236" t="s">
        <v>552</v>
      </c>
      <c r="F349" s="236" t="s">
        <v>552</v>
      </c>
      <c r="G349" s="165" t="s">
        <v>2040</v>
      </c>
      <c r="H349" s="259">
        <v>216094900</v>
      </c>
      <c r="I349" s="259">
        <v>223934900</v>
      </c>
      <c r="J349" s="259">
        <v>182554500</v>
      </c>
      <c r="K349" s="259">
        <v>58767400</v>
      </c>
      <c r="L349" s="259">
        <v>58767400</v>
      </c>
    </row>
    <row r="350" spans="1:12" x14ac:dyDescent="0.2">
      <c r="A350" s="164" t="s">
        <v>2038</v>
      </c>
      <c r="B350" s="236" t="s">
        <v>183</v>
      </c>
      <c r="C350" s="236">
        <v>9999</v>
      </c>
      <c r="D350" s="236" t="s">
        <v>1865</v>
      </c>
      <c r="E350" s="236">
        <v>70413286</v>
      </c>
      <c r="F350" s="236">
        <v>160047</v>
      </c>
      <c r="G350" s="162" t="s">
        <v>2039</v>
      </c>
      <c r="H350" s="259">
        <v>216094900</v>
      </c>
      <c r="I350" s="259">
        <v>216094900</v>
      </c>
      <c r="J350" s="259">
        <v>182554500</v>
      </c>
      <c r="K350" s="259">
        <v>58767400</v>
      </c>
      <c r="L350" s="259">
        <v>58767400</v>
      </c>
    </row>
    <row r="351" spans="1:12" x14ac:dyDescent="0.2">
      <c r="A351" s="171" t="s">
        <v>2038</v>
      </c>
      <c r="B351" s="235">
        <v>0</v>
      </c>
      <c r="C351" s="235">
        <v>0</v>
      </c>
      <c r="D351" s="235">
        <v>0</v>
      </c>
      <c r="E351" s="235">
        <v>0</v>
      </c>
      <c r="F351" s="235">
        <v>0</v>
      </c>
      <c r="G351" s="241" t="s">
        <v>2037</v>
      </c>
      <c r="H351" s="258">
        <v>0</v>
      </c>
      <c r="I351" s="258">
        <v>7840000</v>
      </c>
      <c r="J351" s="258">
        <v>0</v>
      </c>
      <c r="K351" s="258">
        <v>0</v>
      </c>
      <c r="L351" s="258">
        <v>0</v>
      </c>
    </row>
    <row r="352" spans="1:12" s="189" customFormat="1" x14ac:dyDescent="0.2">
      <c r="A352" s="183" t="s">
        <v>2030</v>
      </c>
      <c r="B352" s="248" t="s">
        <v>552</v>
      </c>
      <c r="C352" s="247" t="s">
        <v>552</v>
      </c>
      <c r="D352" s="248" t="s">
        <v>552</v>
      </c>
      <c r="E352" s="247" t="s">
        <v>552</v>
      </c>
      <c r="F352" s="247" t="s">
        <v>552</v>
      </c>
      <c r="G352" s="193" t="s">
        <v>2036</v>
      </c>
      <c r="H352" s="261">
        <v>988433333</v>
      </c>
      <c r="I352" s="261">
        <v>1083424364</v>
      </c>
      <c r="J352" s="261">
        <v>688360935</v>
      </c>
      <c r="K352" s="261">
        <v>108165346</v>
      </c>
      <c r="L352" s="261">
        <v>108165346</v>
      </c>
    </row>
    <row r="353" spans="1:12" x14ac:dyDescent="0.2">
      <c r="A353" s="164" t="s">
        <v>2032</v>
      </c>
      <c r="B353" s="236" t="s">
        <v>552</v>
      </c>
      <c r="C353" s="236" t="s">
        <v>552</v>
      </c>
      <c r="D353" s="236" t="s">
        <v>552</v>
      </c>
      <c r="E353" s="236" t="s">
        <v>552</v>
      </c>
      <c r="F353" s="236" t="s">
        <v>552</v>
      </c>
      <c r="G353" s="162" t="s">
        <v>2035</v>
      </c>
      <c r="H353" s="259">
        <v>372733333</v>
      </c>
      <c r="I353" s="259">
        <v>764492344</v>
      </c>
      <c r="J353" s="259">
        <v>444227970</v>
      </c>
      <c r="K353" s="259">
        <v>48379946</v>
      </c>
      <c r="L353" s="259">
        <v>48379946</v>
      </c>
    </row>
    <row r="354" spans="1:12" x14ac:dyDescent="0.2">
      <c r="A354" s="175" t="s">
        <v>2032</v>
      </c>
      <c r="B354" s="238" t="s">
        <v>183</v>
      </c>
      <c r="C354" s="238">
        <v>9999</v>
      </c>
      <c r="D354" s="238" t="s">
        <v>1865</v>
      </c>
      <c r="E354" s="238">
        <v>70413286</v>
      </c>
      <c r="F354" s="238">
        <v>160040</v>
      </c>
      <c r="G354" s="173" t="s">
        <v>2034</v>
      </c>
      <c r="H354" s="262">
        <v>185400000</v>
      </c>
      <c r="I354" s="262">
        <v>185400000</v>
      </c>
      <c r="J354" s="262">
        <v>126894700</v>
      </c>
      <c r="K354" s="262">
        <v>48379946</v>
      </c>
      <c r="L354" s="262">
        <v>48379946</v>
      </c>
    </row>
    <row r="355" spans="1:12" x14ac:dyDescent="0.2">
      <c r="A355" s="164" t="s">
        <v>2032</v>
      </c>
      <c r="B355" s="236" t="s">
        <v>1051</v>
      </c>
      <c r="C355" s="236">
        <v>9999</v>
      </c>
      <c r="D355" s="236" t="s">
        <v>1865</v>
      </c>
      <c r="E355" s="236">
        <v>70413286</v>
      </c>
      <c r="F355" s="236">
        <v>160040</v>
      </c>
      <c r="G355" s="162" t="s">
        <v>2033</v>
      </c>
      <c r="H355" s="259">
        <v>137333333</v>
      </c>
      <c r="I355" s="259">
        <v>153635235</v>
      </c>
      <c r="J355" s="259">
        <v>137333270</v>
      </c>
      <c r="K355" s="259">
        <v>0</v>
      </c>
      <c r="L355" s="259">
        <v>0</v>
      </c>
    </row>
    <row r="356" spans="1:12" x14ac:dyDescent="0.2">
      <c r="A356" s="164" t="s">
        <v>2032</v>
      </c>
      <c r="B356" s="236" t="s">
        <v>224</v>
      </c>
      <c r="C356" s="236">
        <v>9999</v>
      </c>
      <c r="D356" s="236" t="s">
        <v>1865</v>
      </c>
      <c r="E356" s="236">
        <v>70413286</v>
      </c>
      <c r="F356" s="236">
        <v>160040</v>
      </c>
      <c r="G356" s="162" t="s">
        <v>2033</v>
      </c>
      <c r="H356" s="259">
        <v>50000000</v>
      </c>
      <c r="I356" s="259">
        <v>180000000</v>
      </c>
      <c r="J356" s="259">
        <v>0</v>
      </c>
      <c r="K356" s="259">
        <v>0</v>
      </c>
      <c r="L356" s="259">
        <v>0</v>
      </c>
    </row>
    <row r="357" spans="1:12" x14ac:dyDescent="0.2">
      <c r="A357" s="164" t="s">
        <v>2032</v>
      </c>
      <c r="B357" s="236" t="s">
        <v>162</v>
      </c>
      <c r="C357" s="236">
        <v>9999</v>
      </c>
      <c r="D357" s="236" t="s">
        <v>1865</v>
      </c>
      <c r="E357" s="236">
        <v>10413286</v>
      </c>
      <c r="F357" s="236">
        <v>160040</v>
      </c>
      <c r="G357" s="162" t="s">
        <v>2031</v>
      </c>
      <c r="H357" s="259">
        <v>0</v>
      </c>
      <c r="I357" s="259">
        <v>245457109</v>
      </c>
      <c r="J357" s="259">
        <v>180000000</v>
      </c>
      <c r="K357" s="259">
        <v>0</v>
      </c>
      <c r="L357" s="259">
        <v>0</v>
      </c>
    </row>
    <row r="358" spans="1:12" x14ac:dyDescent="0.2">
      <c r="A358" s="184" t="s">
        <v>2026</v>
      </c>
      <c r="B358" s="249" t="s">
        <v>552</v>
      </c>
      <c r="C358" s="249" t="s">
        <v>552</v>
      </c>
      <c r="D358" s="249" t="s">
        <v>552</v>
      </c>
      <c r="E358" s="249" t="s">
        <v>552</v>
      </c>
      <c r="F358" s="249" t="s">
        <v>552</v>
      </c>
      <c r="G358" s="254" t="s">
        <v>2029</v>
      </c>
      <c r="H358" s="263">
        <v>615700000</v>
      </c>
      <c r="I358" s="263">
        <v>318932020</v>
      </c>
      <c r="J358" s="263">
        <v>244132965</v>
      </c>
      <c r="K358" s="263">
        <v>59785400</v>
      </c>
      <c r="L358" s="263">
        <v>59785400</v>
      </c>
    </row>
    <row r="359" spans="1:12" x14ac:dyDescent="0.2">
      <c r="A359" s="164" t="s">
        <v>2026</v>
      </c>
      <c r="B359" s="236" t="s">
        <v>183</v>
      </c>
      <c r="C359" s="236">
        <v>9999</v>
      </c>
      <c r="D359" s="236" t="s">
        <v>1865</v>
      </c>
      <c r="E359" s="236">
        <v>70413286</v>
      </c>
      <c r="F359" s="236">
        <v>160040</v>
      </c>
      <c r="G359" s="162" t="s">
        <v>2028</v>
      </c>
      <c r="H359" s="259">
        <v>195700000</v>
      </c>
      <c r="I359" s="259">
        <v>195700000</v>
      </c>
      <c r="J359" s="259">
        <v>161582965</v>
      </c>
      <c r="K359" s="259">
        <v>47285400</v>
      </c>
      <c r="L359" s="259">
        <v>47285400</v>
      </c>
    </row>
    <row r="360" spans="1:12" x14ac:dyDescent="0.2">
      <c r="A360" s="164" t="s">
        <v>2026</v>
      </c>
      <c r="B360" s="236">
        <v>0</v>
      </c>
      <c r="C360" s="236">
        <v>0</v>
      </c>
      <c r="D360" s="236">
        <v>0</v>
      </c>
      <c r="E360" s="236">
        <v>0</v>
      </c>
      <c r="F360" s="236">
        <v>0</v>
      </c>
      <c r="G360" s="162" t="s">
        <v>2027</v>
      </c>
      <c r="H360" s="259">
        <v>0</v>
      </c>
      <c r="I360" s="259">
        <v>40000000</v>
      </c>
      <c r="J360" s="259">
        <v>40000000</v>
      </c>
      <c r="K360" s="259">
        <v>0</v>
      </c>
      <c r="L360" s="259">
        <v>0</v>
      </c>
    </row>
    <row r="361" spans="1:12" x14ac:dyDescent="0.2">
      <c r="A361" s="171" t="s">
        <v>2026</v>
      </c>
      <c r="B361" s="235" t="s">
        <v>199</v>
      </c>
      <c r="C361" s="235">
        <v>9999</v>
      </c>
      <c r="D361" s="235" t="s">
        <v>1865</v>
      </c>
      <c r="E361" s="235">
        <v>10413286</v>
      </c>
      <c r="F361" s="235">
        <v>160040</v>
      </c>
      <c r="G361" s="241" t="s">
        <v>2025</v>
      </c>
      <c r="H361" s="258">
        <v>400000000</v>
      </c>
      <c r="I361" s="258">
        <v>0</v>
      </c>
      <c r="J361" s="258">
        <v>0</v>
      </c>
      <c r="K361" s="258">
        <v>0</v>
      </c>
      <c r="L361" s="258">
        <v>0</v>
      </c>
    </row>
    <row r="362" spans="1:12" x14ac:dyDescent="0.2">
      <c r="A362" s="164" t="s">
        <v>2026</v>
      </c>
      <c r="B362" s="236" t="s">
        <v>1046</v>
      </c>
      <c r="C362" s="236">
        <v>9999</v>
      </c>
      <c r="D362" s="236" t="s">
        <v>1865</v>
      </c>
      <c r="E362" s="236">
        <v>10413286</v>
      </c>
      <c r="F362" s="236">
        <v>160040</v>
      </c>
      <c r="G362" s="162" t="s">
        <v>2025</v>
      </c>
      <c r="H362" s="259">
        <v>20000000</v>
      </c>
      <c r="I362" s="259">
        <v>83232020</v>
      </c>
      <c r="J362" s="259">
        <v>42550000</v>
      </c>
      <c r="K362" s="259">
        <v>12500000</v>
      </c>
      <c r="L362" s="259">
        <v>12500000</v>
      </c>
    </row>
    <row r="363" spans="1:12" s="189" customFormat="1" x14ac:dyDescent="0.2">
      <c r="A363" s="175" t="s">
        <v>2020</v>
      </c>
      <c r="B363" s="247" t="s">
        <v>552</v>
      </c>
      <c r="C363" s="247" t="s">
        <v>552</v>
      </c>
      <c r="D363" s="247" t="s">
        <v>552</v>
      </c>
      <c r="E363" s="247" t="s">
        <v>552</v>
      </c>
      <c r="F363" s="247" t="s">
        <v>552</v>
      </c>
      <c r="G363" s="192" t="s">
        <v>2024</v>
      </c>
      <c r="H363" s="261">
        <v>242705975</v>
      </c>
      <c r="I363" s="261">
        <v>242705975</v>
      </c>
      <c r="J363" s="261">
        <v>211977700</v>
      </c>
      <c r="K363" s="261">
        <v>58337800</v>
      </c>
      <c r="L363" s="261">
        <v>58337800</v>
      </c>
    </row>
    <row r="364" spans="1:12" x14ac:dyDescent="0.2">
      <c r="A364" s="164" t="s">
        <v>2022</v>
      </c>
      <c r="B364" s="236" t="s">
        <v>552</v>
      </c>
      <c r="C364" s="236" t="s">
        <v>552</v>
      </c>
      <c r="D364" s="236" t="s">
        <v>552</v>
      </c>
      <c r="E364" s="236" t="s">
        <v>552</v>
      </c>
      <c r="F364" s="236" t="s">
        <v>552</v>
      </c>
      <c r="G364" s="162" t="s">
        <v>2023</v>
      </c>
      <c r="H364" s="259">
        <v>47005975</v>
      </c>
      <c r="I364" s="259">
        <v>47005975</v>
      </c>
      <c r="J364" s="259">
        <v>31612100</v>
      </c>
      <c r="K364" s="259">
        <v>2154300</v>
      </c>
      <c r="L364" s="259">
        <v>2154300</v>
      </c>
    </row>
    <row r="365" spans="1:12" x14ac:dyDescent="0.2">
      <c r="A365" s="164" t="s">
        <v>2022</v>
      </c>
      <c r="B365" s="236" t="s">
        <v>183</v>
      </c>
      <c r="C365" s="236">
        <v>9999</v>
      </c>
      <c r="D365" s="236" t="s">
        <v>1865</v>
      </c>
      <c r="E365" s="236">
        <v>70413286</v>
      </c>
      <c r="F365" s="236">
        <v>160044</v>
      </c>
      <c r="G365" s="162" t="s">
        <v>2021</v>
      </c>
      <c r="H365" s="259">
        <v>47005975</v>
      </c>
      <c r="I365" s="259">
        <v>47005975</v>
      </c>
      <c r="J365" s="259">
        <v>31612100</v>
      </c>
      <c r="K365" s="259">
        <v>2154300</v>
      </c>
      <c r="L365" s="259">
        <v>2154300</v>
      </c>
    </row>
    <row r="366" spans="1:12" x14ac:dyDescent="0.2">
      <c r="A366" s="164" t="s">
        <v>2018</v>
      </c>
      <c r="B366" s="236" t="s">
        <v>552</v>
      </c>
      <c r="C366" s="236" t="s">
        <v>552</v>
      </c>
      <c r="D366" s="236" t="s">
        <v>552</v>
      </c>
      <c r="E366" s="236" t="s">
        <v>552</v>
      </c>
      <c r="F366" s="236" t="s">
        <v>552</v>
      </c>
      <c r="G366" s="162" t="s">
        <v>2019</v>
      </c>
      <c r="H366" s="259">
        <v>195700000</v>
      </c>
      <c r="I366" s="259">
        <v>195700000</v>
      </c>
      <c r="J366" s="259">
        <v>180365600</v>
      </c>
      <c r="K366" s="259">
        <v>56183500</v>
      </c>
      <c r="L366" s="259">
        <v>56183500</v>
      </c>
    </row>
    <row r="367" spans="1:12" x14ac:dyDescent="0.2">
      <c r="A367" s="183" t="s">
        <v>2018</v>
      </c>
      <c r="B367" s="250" t="s">
        <v>183</v>
      </c>
      <c r="C367" s="238">
        <v>9999</v>
      </c>
      <c r="D367" s="250" t="s">
        <v>1865</v>
      </c>
      <c r="E367" s="238">
        <v>70413286</v>
      </c>
      <c r="F367" s="238">
        <v>160044</v>
      </c>
      <c r="G367" s="182" t="s">
        <v>2017</v>
      </c>
      <c r="H367" s="262">
        <v>195700000</v>
      </c>
      <c r="I367" s="262">
        <v>195700000</v>
      </c>
      <c r="J367" s="262">
        <v>180365600</v>
      </c>
      <c r="K367" s="262">
        <v>56183500</v>
      </c>
      <c r="L367" s="262">
        <v>56183500</v>
      </c>
    </row>
    <row r="368" spans="1:12" s="189" customFormat="1" x14ac:dyDescent="0.2">
      <c r="A368" s="164" t="s">
        <v>2012</v>
      </c>
      <c r="B368" s="246" t="s">
        <v>552</v>
      </c>
      <c r="C368" s="246" t="s">
        <v>552</v>
      </c>
      <c r="D368" s="246" t="s">
        <v>552</v>
      </c>
      <c r="E368" s="246" t="s">
        <v>552</v>
      </c>
      <c r="F368" s="246" t="s">
        <v>552</v>
      </c>
      <c r="G368" s="191" t="s">
        <v>2016</v>
      </c>
      <c r="H368" s="260">
        <v>715641666</v>
      </c>
      <c r="I368" s="260">
        <v>715641666</v>
      </c>
      <c r="J368" s="260">
        <v>596251560</v>
      </c>
      <c r="K368" s="260">
        <v>116513550</v>
      </c>
      <c r="L368" s="260">
        <v>116513550</v>
      </c>
    </row>
    <row r="369" spans="1:12" x14ac:dyDescent="0.2">
      <c r="A369" s="164" t="s">
        <v>2014</v>
      </c>
      <c r="B369" s="236" t="s">
        <v>552</v>
      </c>
      <c r="C369" s="236" t="s">
        <v>552</v>
      </c>
      <c r="D369" s="236" t="s">
        <v>552</v>
      </c>
      <c r="E369" s="236" t="s">
        <v>552</v>
      </c>
      <c r="F369" s="236" t="s">
        <v>552</v>
      </c>
      <c r="G369" s="162" t="s">
        <v>2015</v>
      </c>
      <c r="H369" s="259">
        <v>406641666</v>
      </c>
      <c r="I369" s="259">
        <v>406641666</v>
      </c>
      <c r="J369" s="259">
        <v>331312281</v>
      </c>
      <c r="K369" s="259">
        <v>79205950</v>
      </c>
      <c r="L369" s="259">
        <v>79205950</v>
      </c>
    </row>
    <row r="370" spans="1:12" x14ac:dyDescent="0.2">
      <c r="A370" s="164" t="s">
        <v>2014</v>
      </c>
      <c r="B370" s="236" t="s">
        <v>183</v>
      </c>
      <c r="C370" s="236">
        <v>9999</v>
      </c>
      <c r="D370" s="236" t="s">
        <v>1865</v>
      </c>
      <c r="E370" s="236">
        <v>70413286</v>
      </c>
      <c r="F370" s="236">
        <v>160046</v>
      </c>
      <c r="G370" s="162" t="s">
        <v>2013</v>
      </c>
      <c r="H370" s="259">
        <v>406641666</v>
      </c>
      <c r="I370" s="259">
        <v>406641666</v>
      </c>
      <c r="J370" s="259">
        <v>331312281</v>
      </c>
      <c r="K370" s="259">
        <v>79205950</v>
      </c>
      <c r="L370" s="259">
        <v>79205950</v>
      </c>
    </row>
    <row r="371" spans="1:12" x14ac:dyDescent="0.2">
      <c r="A371" s="164" t="s">
        <v>2010</v>
      </c>
      <c r="B371" s="236" t="s">
        <v>552</v>
      </c>
      <c r="C371" s="236" t="s">
        <v>552</v>
      </c>
      <c r="D371" s="236" t="s">
        <v>552</v>
      </c>
      <c r="E371" s="236" t="s">
        <v>552</v>
      </c>
      <c r="F371" s="236" t="s">
        <v>552</v>
      </c>
      <c r="G371" s="162" t="s">
        <v>2011</v>
      </c>
      <c r="H371" s="259">
        <v>309000000</v>
      </c>
      <c r="I371" s="259">
        <v>309000000</v>
      </c>
      <c r="J371" s="259">
        <v>264939279</v>
      </c>
      <c r="K371" s="259">
        <v>37307600</v>
      </c>
      <c r="L371" s="259">
        <v>37307600</v>
      </c>
    </row>
    <row r="372" spans="1:12" x14ac:dyDescent="0.2">
      <c r="A372" s="171" t="s">
        <v>2010</v>
      </c>
      <c r="B372" s="235" t="s">
        <v>183</v>
      </c>
      <c r="C372" s="235">
        <v>9999</v>
      </c>
      <c r="D372" s="235" t="s">
        <v>1865</v>
      </c>
      <c r="E372" s="235">
        <v>70413286</v>
      </c>
      <c r="F372" s="235">
        <v>160046</v>
      </c>
      <c r="G372" s="241" t="s">
        <v>2009</v>
      </c>
      <c r="H372" s="258">
        <v>309000000</v>
      </c>
      <c r="I372" s="258">
        <v>309000000</v>
      </c>
      <c r="J372" s="258">
        <v>264939279</v>
      </c>
      <c r="K372" s="258">
        <v>37307600</v>
      </c>
      <c r="L372" s="258">
        <v>37307600</v>
      </c>
    </row>
    <row r="373" spans="1:12" s="189" customFormat="1" x14ac:dyDescent="0.2">
      <c r="A373" s="167" t="s">
        <v>1993</v>
      </c>
      <c r="B373" s="245" t="s">
        <v>552</v>
      </c>
      <c r="C373" s="246" t="s">
        <v>552</v>
      </c>
      <c r="D373" s="245" t="s">
        <v>552</v>
      </c>
      <c r="E373" s="246" t="s">
        <v>552</v>
      </c>
      <c r="F373" s="246" t="s">
        <v>552</v>
      </c>
      <c r="G373" s="190" t="s">
        <v>2008</v>
      </c>
      <c r="H373" s="260">
        <v>2279241250</v>
      </c>
      <c r="I373" s="260">
        <v>2332979339</v>
      </c>
      <c r="J373" s="260">
        <v>731015772</v>
      </c>
      <c r="K373" s="260">
        <v>235296034</v>
      </c>
      <c r="L373" s="260">
        <v>235296034</v>
      </c>
    </row>
    <row r="374" spans="1:12" s="189" customFormat="1" x14ac:dyDescent="0.2">
      <c r="A374" s="164" t="s">
        <v>2005</v>
      </c>
      <c r="B374" s="246" t="s">
        <v>552</v>
      </c>
      <c r="C374" s="246" t="s">
        <v>552</v>
      </c>
      <c r="D374" s="246" t="s">
        <v>552</v>
      </c>
      <c r="E374" s="246" t="s">
        <v>552</v>
      </c>
      <c r="F374" s="246" t="s">
        <v>552</v>
      </c>
      <c r="G374" s="191" t="s">
        <v>2007</v>
      </c>
      <c r="H374" s="260">
        <v>303841250</v>
      </c>
      <c r="I374" s="260">
        <v>303841250</v>
      </c>
      <c r="J374" s="260">
        <v>234146831</v>
      </c>
      <c r="K374" s="260">
        <v>60373693</v>
      </c>
      <c r="L374" s="260">
        <v>60373693</v>
      </c>
    </row>
    <row r="375" spans="1:12" x14ac:dyDescent="0.2">
      <c r="A375" s="175" t="s">
        <v>2005</v>
      </c>
      <c r="B375" s="238" t="s">
        <v>183</v>
      </c>
      <c r="C375" s="238">
        <v>9999</v>
      </c>
      <c r="D375" s="238" t="s">
        <v>1782</v>
      </c>
      <c r="E375" s="238">
        <v>70413286</v>
      </c>
      <c r="F375" s="238">
        <v>160045</v>
      </c>
      <c r="G375" s="173" t="s">
        <v>2006</v>
      </c>
      <c r="H375" s="262">
        <v>169941250</v>
      </c>
      <c r="I375" s="262">
        <v>169941250</v>
      </c>
      <c r="J375" s="262">
        <v>144979820</v>
      </c>
      <c r="K375" s="262">
        <v>45541693</v>
      </c>
      <c r="L375" s="262">
        <v>45541693</v>
      </c>
    </row>
    <row r="376" spans="1:12" x14ac:dyDescent="0.2">
      <c r="A376" s="164" t="s">
        <v>2005</v>
      </c>
      <c r="B376" s="236" t="s">
        <v>183</v>
      </c>
      <c r="C376" s="236">
        <v>9999</v>
      </c>
      <c r="D376" s="236" t="s">
        <v>1782</v>
      </c>
      <c r="E376" s="236">
        <v>70413286</v>
      </c>
      <c r="F376" s="236">
        <v>160045</v>
      </c>
      <c r="G376" s="162" t="s">
        <v>2004</v>
      </c>
      <c r="H376" s="259">
        <v>133900000</v>
      </c>
      <c r="I376" s="259">
        <v>133900000</v>
      </c>
      <c r="J376" s="259">
        <v>89167011</v>
      </c>
      <c r="K376" s="259">
        <v>14832000</v>
      </c>
      <c r="L376" s="259">
        <v>14832000</v>
      </c>
    </row>
    <row r="377" spans="1:12" s="189" customFormat="1" x14ac:dyDescent="0.2">
      <c r="A377" s="164" t="s">
        <v>1998</v>
      </c>
      <c r="B377" s="246" t="s">
        <v>552</v>
      </c>
      <c r="C377" s="246" t="s">
        <v>552</v>
      </c>
      <c r="D377" s="246" t="s">
        <v>552</v>
      </c>
      <c r="E377" s="246" t="s">
        <v>552</v>
      </c>
      <c r="F377" s="246" t="s">
        <v>552</v>
      </c>
      <c r="G377" s="191" t="s">
        <v>2003</v>
      </c>
      <c r="H377" s="260">
        <v>264100000</v>
      </c>
      <c r="I377" s="260">
        <v>299651697</v>
      </c>
      <c r="J377" s="260">
        <v>189808000</v>
      </c>
      <c r="K377" s="260">
        <v>81596900</v>
      </c>
      <c r="L377" s="260">
        <v>81596900</v>
      </c>
    </row>
    <row r="378" spans="1:12" x14ac:dyDescent="0.2">
      <c r="A378" s="175" t="s">
        <v>2000</v>
      </c>
      <c r="B378" s="238" t="s">
        <v>552</v>
      </c>
      <c r="C378" s="238" t="s">
        <v>552</v>
      </c>
      <c r="D378" s="238" t="s">
        <v>552</v>
      </c>
      <c r="E378" s="238" t="s">
        <v>552</v>
      </c>
      <c r="F378" s="238" t="s">
        <v>552</v>
      </c>
      <c r="G378" s="173" t="s">
        <v>2002</v>
      </c>
      <c r="H378" s="262">
        <v>237100000</v>
      </c>
      <c r="I378" s="262">
        <v>263379229</v>
      </c>
      <c r="J378" s="262">
        <v>172227570</v>
      </c>
      <c r="K378" s="262">
        <v>78815900</v>
      </c>
      <c r="L378" s="262">
        <v>78815900</v>
      </c>
    </row>
    <row r="379" spans="1:12" x14ac:dyDescent="0.2">
      <c r="A379" s="164" t="s">
        <v>2000</v>
      </c>
      <c r="B379" s="236" t="s">
        <v>183</v>
      </c>
      <c r="C379" s="236">
        <v>9999</v>
      </c>
      <c r="D379" s="236" t="s">
        <v>1865</v>
      </c>
      <c r="E379" s="236">
        <v>70413286</v>
      </c>
      <c r="F379" s="236">
        <v>160034</v>
      </c>
      <c r="G379" s="162" t="s">
        <v>2001</v>
      </c>
      <c r="H379" s="259">
        <v>72100000</v>
      </c>
      <c r="I379" s="259">
        <v>80909699</v>
      </c>
      <c r="J379" s="259">
        <v>77256300</v>
      </c>
      <c r="K379" s="259">
        <v>75396300</v>
      </c>
      <c r="L379" s="259">
        <v>75396300</v>
      </c>
    </row>
    <row r="380" spans="1:12" x14ac:dyDescent="0.2">
      <c r="A380" s="164" t="s">
        <v>2000</v>
      </c>
      <c r="B380" s="236" t="s">
        <v>224</v>
      </c>
      <c r="C380" s="236">
        <v>9999</v>
      </c>
      <c r="D380" s="236" t="s">
        <v>1865</v>
      </c>
      <c r="E380" s="236">
        <v>70413286</v>
      </c>
      <c r="F380" s="236">
        <v>160034</v>
      </c>
      <c r="G380" s="162" t="s">
        <v>1999</v>
      </c>
      <c r="H380" s="259">
        <v>165000000</v>
      </c>
      <c r="I380" s="259">
        <v>165000000</v>
      </c>
      <c r="J380" s="259">
        <v>94971270</v>
      </c>
      <c r="K380" s="259">
        <v>3419600</v>
      </c>
      <c r="L380" s="259">
        <v>3419600</v>
      </c>
    </row>
    <row r="381" spans="1:12" x14ac:dyDescent="0.2">
      <c r="A381" s="164" t="s">
        <v>2000</v>
      </c>
      <c r="B381" s="236" t="s">
        <v>1051</v>
      </c>
      <c r="C381" s="236">
        <v>9999</v>
      </c>
      <c r="D381" s="236" t="s">
        <v>1865</v>
      </c>
      <c r="E381" s="236">
        <v>70413286</v>
      </c>
      <c r="F381" s="236">
        <v>160034</v>
      </c>
      <c r="G381" s="162" t="s">
        <v>1999</v>
      </c>
      <c r="H381" s="259">
        <v>0</v>
      </c>
      <c r="I381" s="259">
        <v>17469530</v>
      </c>
      <c r="J381" s="259">
        <v>0</v>
      </c>
      <c r="K381" s="259">
        <v>0</v>
      </c>
      <c r="L381" s="259">
        <v>0</v>
      </c>
    </row>
    <row r="382" spans="1:12" x14ac:dyDescent="0.2">
      <c r="A382" s="167" t="s">
        <v>1995</v>
      </c>
      <c r="B382" s="237" t="s">
        <v>552</v>
      </c>
      <c r="C382" s="236" t="s">
        <v>552</v>
      </c>
      <c r="D382" s="237" t="s">
        <v>552</v>
      </c>
      <c r="E382" s="236" t="s">
        <v>552</v>
      </c>
      <c r="F382" s="236" t="s">
        <v>552</v>
      </c>
      <c r="G382" s="165" t="s">
        <v>1997</v>
      </c>
      <c r="H382" s="259">
        <v>27000000</v>
      </c>
      <c r="I382" s="259">
        <v>36272468</v>
      </c>
      <c r="J382" s="259">
        <v>17580430</v>
      </c>
      <c r="K382" s="259">
        <v>2781000</v>
      </c>
      <c r="L382" s="259">
        <v>2781000</v>
      </c>
    </row>
    <row r="383" spans="1:12" x14ac:dyDescent="0.2">
      <c r="A383" s="171" t="s">
        <v>1995</v>
      </c>
      <c r="B383" s="235" t="s">
        <v>224</v>
      </c>
      <c r="C383" s="235">
        <v>9999</v>
      </c>
      <c r="D383" s="235" t="s">
        <v>1996</v>
      </c>
      <c r="E383" s="235">
        <v>70413286</v>
      </c>
      <c r="F383" s="235">
        <v>160034</v>
      </c>
      <c r="G383" s="241" t="s">
        <v>1994</v>
      </c>
      <c r="H383" s="258">
        <v>27000000</v>
      </c>
      <c r="I383" s="258">
        <v>27000000</v>
      </c>
      <c r="J383" s="258">
        <v>17580430</v>
      </c>
      <c r="K383" s="258">
        <v>2781000</v>
      </c>
      <c r="L383" s="258">
        <v>2781000</v>
      </c>
    </row>
    <row r="384" spans="1:12" x14ac:dyDescent="0.2">
      <c r="A384" s="164" t="s">
        <v>1995</v>
      </c>
      <c r="B384" s="236" t="s">
        <v>1051</v>
      </c>
      <c r="C384" s="236">
        <v>9999</v>
      </c>
      <c r="D384" s="236" t="s">
        <v>1865</v>
      </c>
      <c r="E384" s="236">
        <v>70413286</v>
      </c>
      <c r="F384" s="236">
        <v>160034</v>
      </c>
      <c r="G384" s="162" t="s">
        <v>1994</v>
      </c>
      <c r="H384" s="259">
        <v>0</v>
      </c>
      <c r="I384" s="259">
        <v>9272468</v>
      </c>
      <c r="J384" s="259">
        <v>0</v>
      </c>
      <c r="K384" s="259">
        <v>0</v>
      </c>
      <c r="L384" s="259">
        <v>0</v>
      </c>
    </row>
    <row r="385" spans="1:12" s="189" customFormat="1" x14ac:dyDescent="0.2">
      <c r="A385" s="184" t="s">
        <v>1991</v>
      </c>
      <c r="B385" s="251" t="s">
        <v>552</v>
      </c>
      <c r="C385" s="251" t="s">
        <v>552</v>
      </c>
      <c r="D385" s="251" t="s">
        <v>552</v>
      </c>
      <c r="E385" s="251" t="s">
        <v>552</v>
      </c>
      <c r="F385" s="251" t="s">
        <v>552</v>
      </c>
      <c r="G385" s="255" t="s">
        <v>1992</v>
      </c>
      <c r="H385" s="264">
        <v>1711300000</v>
      </c>
      <c r="I385" s="264">
        <v>1729486392</v>
      </c>
      <c r="J385" s="264">
        <v>307060941</v>
      </c>
      <c r="K385" s="264">
        <v>93325441</v>
      </c>
      <c r="L385" s="264">
        <v>93325441</v>
      </c>
    </row>
    <row r="386" spans="1:12" x14ac:dyDescent="0.2">
      <c r="A386" s="171" t="s">
        <v>1985</v>
      </c>
      <c r="B386" s="235" t="s">
        <v>552</v>
      </c>
      <c r="C386" s="235" t="s">
        <v>552</v>
      </c>
      <c r="D386" s="235" t="s">
        <v>552</v>
      </c>
      <c r="E386" s="235" t="s">
        <v>552</v>
      </c>
      <c r="F386" s="235" t="s">
        <v>552</v>
      </c>
      <c r="G386" s="241" t="s">
        <v>1990</v>
      </c>
      <c r="H386" s="258">
        <v>1711300000</v>
      </c>
      <c r="I386" s="258">
        <v>1729486392</v>
      </c>
      <c r="J386" s="258">
        <v>307060941</v>
      </c>
      <c r="K386" s="258">
        <v>93325441</v>
      </c>
      <c r="L386" s="258">
        <v>93325441</v>
      </c>
    </row>
    <row r="387" spans="1:12" x14ac:dyDescent="0.2">
      <c r="A387" s="171" t="s">
        <v>1985</v>
      </c>
      <c r="B387" s="235" t="s">
        <v>183</v>
      </c>
      <c r="C387" s="235">
        <v>9999</v>
      </c>
      <c r="D387" s="235" t="s">
        <v>1947</v>
      </c>
      <c r="E387" s="235">
        <v>70413286</v>
      </c>
      <c r="F387" s="235">
        <v>160027</v>
      </c>
      <c r="G387" s="241" t="s">
        <v>1989</v>
      </c>
      <c r="H387" s="258">
        <v>72100000</v>
      </c>
      <c r="I387" s="258">
        <v>72100000</v>
      </c>
      <c r="J387" s="258">
        <v>66181000</v>
      </c>
      <c r="K387" s="258">
        <v>58765000</v>
      </c>
      <c r="L387" s="258">
        <v>58765000</v>
      </c>
    </row>
    <row r="388" spans="1:12" x14ac:dyDescent="0.2">
      <c r="A388" s="164" t="s">
        <v>1985</v>
      </c>
      <c r="B388" s="236" t="s">
        <v>183</v>
      </c>
      <c r="C388" s="236">
        <v>9999</v>
      </c>
      <c r="D388" s="236" t="s">
        <v>1947</v>
      </c>
      <c r="E388" s="236">
        <v>70413286</v>
      </c>
      <c r="F388" s="236">
        <v>160027</v>
      </c>
      <c r="G388" s="162" t="s">
        <v>1988</v>
      </c>
      <c r="H388" s="259">
        <v>309000000</v>
      </c>
      <c r="I388" s="259">
        <v>309000000</v>
      </c>
      <c r="J388" s="259">
        <v>221417500</v>
      </c>
      <c r="K388" s="259">
        <v>17098000</v>
      </c>
      <c r="L388" s="259">
        <v>17098000</v>
      </c>
    </row>
    <row r="389" spans="1:12" x14ac:dyDescent="0.2">
      <c r="A389" s="175" t="s">
        <v>1985</v>
      </c>
      <c r="B389" s="238" t="s">
        <v>224</v>
      </c>
      <c r="C389" s="238">
        <v>9999</v>
      </c>
      <c r="D389" s="238" t="s">
        <v>1947</v>
      </c>
      <c r="E389" s="238">
        <v>70413286</v>
      </c>
      <c r="F389" s="238">
        <v>160027</v>
      </c>
      <c r="G389" s="173" t="s">
        <v>1987</v>
      </c>
      <c r="H389" s="262">
        <v>820000000</v>
      </c>
      <c r="I389" s="262">
        <v>820000000</v>
      </c>
      <c r="J389" s="262">
        <v>2733531</v>
      </c>
      <c r="K389" s="262">
        <v>733531</v>
      </c>
      <c r="L389" s="262">
        <v>733531</v>
      </c>
    </row>
    <row r="390" spans="1:12" x14ac:dyDescent="0.2">
      <c r="A390" s="171" t="s">
        <v>1985</v>
      </c>
      <c r="B390" s="235" t="s">
        <v>1051</v>
      </c>
      <c r="C390" s="235">
        <v>9999</v>
      </c>
      <c r="D390" s="235" t="s">
        <v>1947</v>
      </c>
      <c r="E390" s="235">
        <v>70413286</v>
      </c>
      <c r="F390" s="235">
        <v>160027</v>
      </c>
      <c r="G390" s="241" t="s">
        <v>1987</v>
      </c>
      <c r="H390" s="258">
        <v>10200000</v>
      </c>
      <c r="I390" s="258">
        <v>28386392</v>
      </c>
      <c r="J390" s="258">
        <v>8775910</v>
      </c>
      <c r="K390" s="258">
        <v>8775910</v>
      </c>
      <c r="L390" s="258">
        <v>8775910</v>
      </c>
    </row>
    <row r="391" spans="1:12" x14ac:dyDescent="0.2">
      <c r="A391" s="164" t="s">
        <v>1985</v>
      </c>
      <c r="B391" s="236" t="s">
        <v>1026</v>
      </c>
      <c r="C391" s="236">
        <v>9999</v>
      </c>
      <c r="D391" s="236" t="s">
        <v>1947</v>
      </c>
      <c r="E391" s="236">
        <v>10413286</v>
      </c>
      <c r="F391" s="236">
        <v>160027</v>
      </c>
      <c r="G391" s="162" t="s">
        <v>1986</v>
      </c>
      <c r="H391" s="259">
        <v>500000000</v>
      </c>
      <c r="I391" s="259">
        <v>450000000</v>
      </c>
      <c r="J391" s="259">
        <v>0</v>
      </c>
      <c r="K391" s="259">
        <v>0</v>
      </c>
      <c r="L391" s="259">
        <v>0</v>
      </c>
    </row>
    <row r="392" spans="1:12" x14ac:dyDescent="0.2">
      <c r="A392" s="164" t="s">
        <v>1985</v>
      </c>
      <c r="B392" s="236" t="s">
        <v>1026</v>
      </c>
      <c r="C392" s="236">
        <v>9999</v>
      </c>
      <c r="D392" s="236" t="s">
        <v>1947</v>
      </c>
      <c r="E392" s="236">
        <v>10413286</v>
      </c>
      <c r="F392" s="236">
        <v>160027</v>
      </c>
      <c r="G392" s="162" t="s">
        <v>1984</v>
      </c>
      <c r="H392" s="259">
        <v>0</v>
      </c>
      <c r="I392" s="259">
        <v>50000000</v>
      </c>
      <c r="J392" s="259">
        <v>7953000</v>
      </c>
      <c r="K392" s="259">
        <v>7953000</v>
      </c>
      <c r="L392" s="259">
        <v>7953000</v>
      </c>
    </row>
    <row r="393" spans="1:12" s="189" customFormat="1" x14ac:dyDescent="0.2">
      <c r="A393" s="164" t="s">
        <v>1982</v>
      </c>
      <c r="B393" s="246" t="s">
        <v>552</v>
      </c>
      <c r="C393" s="246" t="s">
        <v>552</v>
      </c>
      <c r="D393" s="246" t="s">
        <v>552</v>
      </c>
      <c r="E393" s="246" t="s">
        <v>552</v>
      </c>
      <c r="F393" s="246" t="s">
        <v>552</v>
      </c>
      <c r="G393" s="191" t="s">
        <v>1983</v>
      </c>
      <c r="H393" s="260">
        <v>41200000</v>
      </c>
      <c r="I393" s="260">
        <v>41200000</v>
      </c>
      <c r="J393" s="260">
        <v>20517600</v>
      </c>
      <c r="K393" s="260">
        <v>10258800</v>
      </c>
      <c r="L393" s="260">
        <v>10258800</v>
      </c>
    </row>
    <row r="394" spans="1:12" x14ac:dyDescent="0.2">
      <c r="A394" s="164" t="s">
        <v>1980</v>
      </c>
      <c r="B394" s="236" t="s">
        <v>552</v>
      </c>
      <c r="C394" s="236" t="s">
        <v>552</v>
      </c>
      <c r="D394" s="236" t="s">
        <v>552</v>
      </c>
      <c r="E394" s="236" t="s">
        <v>552</v>
      </c>
      <c r="F394" s="236" t="s">
        <v>552</v>
      </c>
      <c r="G394" s="162" t="s">
        <v>1981</v>
      </c>
      <c r="H394" s="259">
        <v>41200000</v>
      </c>
      <c r="I394" s="259">
        <v>41200000</v>
      </c>
      <c r="J394" s="259">
        <v>20517600</v>
      </c>
      <c r="K394" s="259">
        <v>10258800</v>
      </c>
      <c r="L394" s="259">
        <v>10258800</v>
      </c>
    </row>
    <row r="395" spans="1:12" x14ac:dyDescent="0.2">
      <c r="A395" s="175" t="s">
        <v>1980</v>
      </c>
      <c r="B395" s="238" t="s">
        <v>183</v>
      </c>
      <c r="C395" s="238">
        <v>9999</v>
      </c>
      <c r="D395" s="238" t="s">
        <v>1865</v>
      </c>
      <c r="E395" s="238">
        <v>70413286</v>
      </c>
      <c r="F395" s="238">
        <v>160039</v>
      </c>
      <c r="G395" s="173" t="s">
        <v>1979</v>
      </c>
      <c r="H395" s="262">
        <v>41200000</v>
      </c>
      <c r="I395" s="262">
        <v>41200000</v>
      </c>
      <c r="J395" s="262">
        <v>20517600</v>
      </c>
      <c r="K395" s="262">
        <v>10258800</v>
      </c>
      <c r="L395" s="262">
        <v>10258800</v>
      </c>
    </row>
    <row r="396" spans="1:12" s="189" customFormat="1" x14ac:dyDescent="0.2">
      <c r="A396" s="164" t="s">
        <v>1968</v>
      </c>
      <c r="B396" s="246" t="s">
        <v>552</v>
      </c>
      <c r="C396" s="246" t="s">
        <v>552</v>
      </c>
      <c r="D396" s="246" t="s">
        <v>552</v>
      </c>
      <c r="E396" s="246" t="s">
        <v>552</v>
      </c>
      <c r="F396" s="246" t="s">
        <v>552</v>
      </c>
      <c r="G396" s="191" t="s">
        <v>1978</v>
      </c>
      <c r="H396" s="260">
        <v>381846996</v>
      </c>
      <c r="I396" s="260">
        <v>448207802</v>
      </c>
      <c r="J396" s="260">
        <v>423942861</v>
      </c>
      <c r="K396" s="260">
        <v>129294280</v>
      </c>
      <c r="L396" s="260">
        <v>129294280</v>
      </c>
    </row>
    <row r="397" spans="1:12" x14ac:dyDescent="0.2">
      <c r="A397" s="164" t="s">
        <v>1976</v>
      </c>
      <c r="B397" s="236" t="s">
        <v>552</v>
      </c>
      <c r="C397" s="236" t="s">
        <v>552</v>
      </c>
      <c r="D397" s="236" t="s">
        <v>552</v>
      </c>
      <c r="E397" s="236" t="s">
        <v>552</v>
      </c>
      <c r="F397" s="236" t="s">
        <v>552</v>
      </c>
      <c r="G397" s="162" t="s">
        <v>1977</v>
      </c>
      <c r="H397" s="259">
        <v>46350000</v>
      </c>
      <c r="I397" s="259">
        <v>46350000</v>
      </c>
      <c r="J397" s="259">
        <v>44806080</v>
      </c>
      <c r="K397" s="259">
        <v>14704280</v>
      </c>
      <c r="L397" s="259">
        <v>14704280</v>
      </c>
    </row>
    <row r="398" spans="1:12" x14ac:dyDescent="0.2">
      <c r="A398" s="171" t="s">
        <v>1976</v>
      </c>
      <c r="B398" s="235" t="s">
        <v>183</v>
      </c>
      <c r="C398" s="235">
        <v>9999</v>
      </c>
      <c r="D398" s="235" t="s">
        <v>1782</v>
      </c>
      <c r="E398" s="235">
        <v>70413286</v>
      </c>
      <c r="F398" s="235">
        <v>160045</v>
      </c>
      <c r="G398" s="241" t="s">
        <v>1975</v>
      </c>
      <c r="H398" s="258">
        <v>46350000</v>
      </c>
      <c r="I398" s="258">
        <v>46350000</v>
      </c>
      <c r="J398" s="258">
        <v>44806080</v>
      </c>
      <c r="K398" s="258">
        <v>14704280</v>
      </c>
      <c r="L398" s="258">
        <v>14704280</v>
      </c>
    </row>
    <row r="399" spans="1:12" x14ac:dyDescent="0.2">
      <c r="A399" s="167" t="s">
        <v>1971</v>
      </c>
      <c r="B399" s="237" t="s">
        <v>552</v>
      </c>
      <c r="C399" s="236" t="s">
        <v>552</v>
      </c>
      <c r="D399" s="237" t="s">
        <v>552</v>
      </c>
      <c r="E399" s="236" t="s">
        <v>552</v>
      </c>
      <c r="F399" s="236" t="s">
        <v>552</v>
      </c>
      <c r="G399" s="165" t="s">
        <v>1974</v>
      </c>
      <c r="H399" s="259">
        <v>256835762</v>
      </c>
      <c r="I399" s="259">
        <v>297435562</v>
      </c>
      <c r="J399" s="259">
        <v>276606362</v>
      </c>
      <c r="K399" s="259">
        <v>85490000</v>
      </c>
      <c r="L399" s="259">
        <v>85490000</v>
      </c>
    </row>
    <row r="400" spans="1:12" x14ac:dyDescent="0.2">
      <c r="A400" s="164" t="s">
        <v>1971</v>
      </c>
      <c r="B400" s="236" t="s">
        <v>183</v>
      </c>
      <c r="C400" s="236">
        <v>9999</v>
      </c>
      <c r="D400" s="236" t="s">
        <v>1970</v>
      </c>
      <c r="E400" s="236">
        <v>70413286</v>
      </c>
      <c r="F400" s="236">
        <v>160033</v>
      </c>
      <c r="G400" s="162" t="s">
        <v>1973</v>
      </c>
      <c r="H400" s="259">
        <v>256835762</v>
      </c>
      <c r="I400" s="259">
        <v>256835762</v>
      </c>
      <c r="J400" s="259">
        <v>236835762</v>
      </c>
      <c r="K400" s="259">
        <v>85490000</v>
      </c>
      <c r="L400" s="259">
        <v>85490000</v>
      </c>
    </row>
    <row r="401" spans="1:12" x14ac:dyDescent="0.2">
      <c r="A401" s="164" t="s">
        <v>1971</v>
      </c>
      <c r="B401" s="236">
        <v>0</v>
      </c>
      <c r="C401" s="236">
        <v>0</v>
      </c>
      <c r="D401" s="236">
        <v>0</v>
      </c>
      <c r="E401" s="236">
        <v>0</v>
      </c>
      <c r="F401" s="236">
        <v>0</v>
      </c>
      <c r="G401" s="162" t="s">
        <v>1972</v>
      </c>
      <c r="H401" s="259">
        <v>0</v>
      </c>
      <c r="I401" s="259">
        <v>40116800</v>
      </c>
      <c r="J401" s="259">
        <v>39770600</v>
      </c>
      <c r="K401" s="259">
        <v>0</v>
      </c>
      <c r="L401" s="259">
        <v>0</v>
      </c>
    </row>
    <row r="402" spans="1:12" x14ac:dyDescent="0.2">
      <c r="A402" s="184" t="s">
        <v>1971</v>
      </c>
      <c r="B402" s="249" t="s">
        <v>1051</v>
      </c>
      <c r="C402" s="249">
        <v>9999</v>
      </c>
      <c r="D402" s="249" t="s">
        <v>1970</v>
      </c>
      <c r="E402" s="249">
        <v>70413286</v>
      </c>
      <c r="F402" s="249">
        <v>160033</v>
      </c>
      <c r="G402" s="254" t="s">
        <v>1969</v>
      </c>
      <c r="H402" s="263">
        <v>0</v>
      </c>
      <c r="I402" s="263">
        <v>483000</v>
      </c>
      <c r="J402" s="263">
        <v>0</v>
      </c>
      <c r="K402" s="263">
        <v>0</v>
      </c>
      <c r="L402" s="263">
        <v>0</v>
      </c>
    </row>
    <row r="403" spans="1:12" x14ac:dyDescent="0.2">
      <c r="A403" s="164" t="s">
        <v>1964</v>
      </c>
      <c r="B403" s="236" t="s">
        <v>552</v>
      </c>
      <c r="C403" s="236" t="s">
        <v>552</v>
      </c>
      <c r="D403" s="236" t="s">
        <v>552</v>
      </c>
      <c r="E403" s="236" t="s">
        <v>552</v>
      </c>
      <c r="F403" s="236" t="s">
        <v>552</v>
      </c>
      <c r="G403" s="162" t="s">
        <v>1967</v>
      </c>
      <c r="H403" s="259">
        <v>78661234</v>
      </c>
      <c r="I403" s="259">
        <v>104422240</v>
      </c>
      <c r="J403" s="259">
        <v>102530419</v>
      </c>
      <c r="K403" s="259">
        <v>29100000</v>
      </c>
      <c r="L403" s="259">
        <v>29100000</v>
      </c>
    </row>
    <row r="404" spans="1:12" x14ac:dyDescent="0.2">
      <c r="A404" s="164" t="s">
        <v>1964</v>
      </c>
      <c r="B404" s="236" t="s">
        <v>183</v>
      </c>
      <c r="C404" s="236">
        <v>9999</v>
      </c>
      <c r="D404" s="236" t="s">
        <v>1966</v>
      </c>
      <c r="E404" s="236">
        <v>70413286</v>
      </c>
      <c r="F404" s="236">
        <v>160031</v>
      </c>
      <c r="G404" s="162" t="s">
        <v>1965</v>
      </c>
      <c r="H404" s="259">
        <v>78661234</v>
      </c>
      <c r="I404" s="259">
        <v>78661234</v>
      </c>
      <c r="J404" s="259">
        <v>78661234</v>
      </c>
      <c r="K404" s="259">
        <v>29100000</v>
      </c>
      <c r="L404" s="259">
        <v>29100000</v>
      </c>
    </row>
    <row r="405" spans="1:12" x14ac:dyDescent="0.2">
      <c r="A405" s="171" t="s">
        <v>1964</v>
      </c>
      <c r="B405" s="235">
        <v>0</v>
      </c>
      <c r="C405" s="235">
        <v>0</v>
      </c>
      <c r="D405" s="235">
        <v>0</v>
      </c>
      <c r="E405" s="235">
        <v>0</v>
      </c>
      <c r="F405" s="235">
        <v>0</v>
      </c>
      <c r="G405" s="241" t="s">
        <v>1963</v>
      </c>
      <c r="H405" s="258">
        <v>0</v>
      </c>
      <c r="I405" s="258">
        <v>25761006</v>
      </c>
      <c r="J405" s="258">
        <v>23869185</v>
      </c>
      <c r="K405" s="258">
        <v>0</v>
      </c>
      <c r="L405" s="258">
        <v>0</v>
      </c>
    </row>
    <row r="406" spans="1:12" s="189" customFormat="1" x14ac:dyDescent="0.2">
      <c r="A406" s="164" t="s">
        <v>1938</v>
      </c>
      <c r="B406" s="246" t="s">
        <v>552</v>
      </c>
      <c r="C406" s="246" t="s">
        <v>552</v>
      </c>
      <c r="D406" s="246" t="s">
        <v>552</v>
      </c>
      <c r="E406" s="246" t="s">
        <v>552</v>
      </c>
      <c r="F406" s="246" t="s">
        <v>552</v>
      </c>
      <c r="G406" s="191" t="s">
        <v>1961</v>
      </c>
      <c r="H406" s="260">
        <v>3251139620</v>
      </c>
      <c r="I406" s="260">
        <v>3611029205</v>
      </c>
      <c r="J406" s="260">
        <v>1972993955</v>
      </c>
      <c r="K406" s="260">
        <v>822779950</v>
      </c>
      <c r="L406" s="260">
        <v>822779950</v>
      </c>
    </row>
    <row r="407" spans="1:12" s="189" customFormat="1" x14ac:dyDescent="0.2">
      <c r="A407" s="164" t="s">
        <v>1959</v>
      </c>
      <c r="B407" s="246" t="s">
        <v>552</v>
      </c>
      <c r="C407" s="246" t="s">
        <v>552</v>
      </c>
      <c r="D407" s="246" t="s">
        <v>552</v>
      </c>
      <c r="E407" s="246" t="s">
        <v>552</v>
      </c>
      <c r="F407" s="246" t="s">
        <v>552</v>
      </c>
      <c r="G407" s="191" t="s">
        <v>1960</v>
      </c>
      <c r="H407" s="260">
        <v>76467200</v>
      </c>
      <c r="I407" s="260">
        <v>76467200</v>
      </c>
      <c r="J407" s="260">
        <v>27356800</v>
      </c>
      <c r="K407" s="260">
        <v>20517600</v>
      </c>
      <c r="L407" s="260">
        <v>20517600</v>
      </c>
    </row>
    <row r="408" spans="1:12" x14ac:dyDescent="0.2">
      <c r="A408" s="164" t="s">
        <v>1959</v>
      </c>
      <c r="B408" s="236" t="s">
        <v>183</v>
      </c>
      <c r="C408" s="236">
        <v>9999</v>
      </c>
      <c r="D408" s="236" t="s">
        <v>1932</v>
      </c>
      <c r="E408" s="236">
        <v>70413286</v>
      </c>
      <c r="F408" s="236">
        <v>160038</v>
      </c>
      <c r="G408" s="162" t="s">
        <v>1958</v>
      </c>
      <c r="H408" s="259">
        <v>76467200</v>
      </c>
      <c r="I408" s="259">
        <v>76467200</v>
      </c>
      <c r="J408" s="259">
        <v>27356800</v>
      </c>
      <c r="K408" s="259">
        <v>20517600</v>
      </c>
      <c r="L408" s="259">
        <v>20517600</v>
      </c>
    </row>
    <row r="409" spans="1:12" s="189" customFormat="1" x14ac:dyDescent="0.2">
      <c r="A409" s="164" t="s">
        <v>1950</v>
      </c>
      <c r="B409" s="246" t="s">
        <v>552</v>
      </c>
      <c r="C409" s="246" t="s">
        <v>552</v>
      </c>
      <c r="D409" s="246" t="s">
        <v>552</v>
      </c>
      <c r="E409" s="246" t="s">
        <v>552</v>
      </c>
      <c r="F409" s="246" t="s">
        <v>552</v>
      </c>
      <c r="G409" s="191" t="s">
        <v>1957</v>
      </c>
      <c r="H409" s="260">
        <v>1718724503</v>
      </c>
      <c r="I409" s="260">
        <v>1722088406</v>
      </c>
      <c r="J409" s="260">
        <v>1001907288</v>
      </c>
      <c r="K409" s="260">
        <v>473619550</v>
      </c>
      <c r="L409" s="260">
        <v>473619550</v>
      </c>
    </row>
    <row r="410" spans="1:12" x14ac:dyDescent="0.2">
      <c r="A410" s="164" t="s">
        <v>1955</v>
      </c>
      <c r="B410" s="236" t="s">
        <v>552</v>
      </c>
      <c r="C410" s="236" t="s">
        <v>552</v>
      </c>
      <c r="D410" s="236" t="s">
        <v>552</v>
      </c>
      <c r="E410" s="236" t="s">
        <v>552</v>
      </c>
      <c r="F410" s="236" t="s">
        <v>552</v>
      </c>
      <c r="G410" s="162" t="s">
        <v>1956</v>
      </c>
      <c r="H410" s="259">
        <v>1169195103</v>
      </c>
      <c r="I410" s="259">
        <v>1169195103</v>
      </c>
      <c r="J410" s="259">
        <v>632036138</v>
      </c>
      <c r="K410" s="259">
        <v>274565800</v>
      </c>
      <c r="L410" s="259">
        <v>274565800</v>
      </c>
    </row>
    <row r="411" spans="1:12" x14ac:dyDescent="0.2">
      <c r="A411" s="167" t="s">
        <v>1955</v>
      </c>
      <c r="B411" s="237" t="s">
        <v>183</v>
      </c>
      <c r="C411" s="236">
        <v>9999</v>
      </c>
      <c r="D411" s="237" t="s">
        <v>1947</v>
      </c>
      <c r="E411" s="236">
        <v>70413286</v>
      </c>
      <c r="F411" s="236">
        <v>160038</v>
      </c>
      <c r="G411" s="165" t="s">
        <v>1954</v>
      </c>
      <c r="H411" s="259">
        <v>1169195103</v>
      </c>
      <c r="I411" s="259">
        <v>1169195103</v>
      </c>
      <c r="J411" s="259">
        <v>632036138</v>
      </c>
      <c r="K411" s="259">
        <v>274565800</v>
      </c>
      <c r="L411" s="259">
        <v>274565800</v>
      </c>
    </row>
    <row r="412" spans="1:12" x14ac:dyDescent="0.2">
      <c r="A412" s="164" t="s">
        <v>1952</v>
      </c>
      <c r="B412" s="236" t="s">
        <v>552</v>
      </c>
      <c r="C412" s="236" t="s">
        <v>552</v>
      </c>
      <c r="D412" s="236" t="s">
        <v>552</v>
      </c>
      <c r="E412" s="236" t="s">
        <v>552</v>
      </c>
      <c r="F412" s="236" t="s">
        <v>552</v>
      </c>
      <c r="G412" s="162" t="s">
        <v>1953</v>
      </c>
      <c r="H412" s="259">
        <v>499529400</v>
      </c>
      <c r="I412" s="259">
        <v>499529400</v>
      </c>
      <c r="J412" s="259">
        <v>366779200</v>
      </c>
      <c r="K412" s="259">
        <v>195961800</v>
      </c>
      <c r="L412" s="259">
        <v>195961800</v>
      </c>
    </row>
    <row r="413" spans="1:12" x14ac:dyDescent="0.2">
      <c r="A413" s="175" t="s">
        <v>1952</v>
      </c>
      <c r="B413" s="238" t="s">
        <v>183</v>
      </c>
      <c r="C413" s="238">
        <v>9999</v>
      </c>
      <c r="D413" s="238" t="s">
        <v>1947</v>
      </c>
      <c r="E413" s="238">
        <v>70413286</v>
      </c>
      <c r="F413" s="238">
        <v>160038</v>
      </c>
      <c r="G413" s="173" t="s">
        <v>1951</v>
      </c>
      <c r="H413" s="262">
        <v>499529400</v>
      </c>
      <c r="I413" s="262">
        <v>499529400</v>
      </c>
      <c r="J413" s="262">
        <v>366779200</v>
      </c>
      <c r="K413" s="262">
        <v>195961800</v>
      </c>
      <c r="L413" s="262">
        <v>195961800</v>
      </c>
    </row>
    <row r="414" spans="1:12" x14ac:dyDescent="0.2">
      <c r="A414" s="175" t="s">
        <v>1948</v>
      </c>
      <c r="B414" s="238" t="s">
        <v>552</v>
      </c>
      <c r="C414" s="238" t="s">
        <v>552</v>
      </c>
      <c r="D414" s="238" t="s">
        <v>552</v>
      </c>
      <c r="E414" s="238" t="s">
        <v>552</v>
      </c>
      <c r="F414" s="238" t="s">
        <v>552</v>
      </c>
      <c r="G414" s="173" t="s">
        <v>1949</v>
      </c>
      <c r="H414" s="262">
        <v>50000000</v>
      </c>
      <c r="I414" s="262">
        <v>53363903</v>
      </c>
      <c r="J414" s="262">
        <v>3091950</v>
      </c>
      <c r="K414" s="262">
        <v>3091950</v>
      </c>
      <c r="L414" s="262">
        <v>3091950</v>
      </c>
    </row>
    <row r="415" spans="1:12" x14ac:dyDescent="0.2">
      <c r="A415" s="167" t="s">
        <v>1948</v>
      </c>
      <c r="B415" s="237" t="s">
        <v>224</v>
      </c>
      <c r="C415" s="236">
        <v>9999</v>
      </c>
      <c r="D415" s="237" t="s">
        <v>1947</v>
      </c>
      <c r="E415" s="236">
        <v>70413286</v>
      </c>
      <c r="F415" s="236">
        <v>160038</v>
      </c>
      <c r="G415" s="165" t="s">
        <v>1946</v>
      </c>
      <c r="H415" s="259">
        <v>50000000</v>
      </c>
      <c r="I415" s="259">
        <v>50000000</v>
      </c>
      <c r="J415" s="259">
        <v>3091950</v>
      </c>
      <c r="K415" s="259">
        <v>3091950</v>
      </c>
      <c r="L415" s="259">
        <v>3091950</v>
      </c>
    </row>
    <row r="416" spans="1:12" x14ac:dyDescent="0.2">
      <c r="A416" s="167" t="s">
        <v>1948</v>
      </c>
      <c r="B416" s="237" t="s">
        <v>1051</v>
      </c>
      <c r="C416" s="236">
        <v>9999</v>
      </c>
      <c r="D416" s="237" t="s">
        <v>1947</v>
      </c>
      <c r="E416" s="236">
        <v>70413286</v>
      </c>
      <c r="F416" s="236">
        <v>160038</v>
      </c>
      <c r="G416" s="165" t="s">
        <v>1946</v>
      </c>
      <c r="H416" s="259">
        <v>0</v>
      </c>
      <c r="I416" s="259">
        <v>3363903</v>
      </c>
      <c r="J416" s="259">
        <v>0</v>
      </c>
      <c r="K416" s="259">
        <v>0</v>
      </c>
      <c r="L416" s="259">
        <v>0</v>
      </c>
    </row>
    <row r="417" spans="1:12" s="189" customFormat="1" x14ac:dyDescent="0.2">
      <c r="A417" s="175" t="s">
        <v>1944</v>
      </c>
      <c r="B417" s="247" t="s">
        <v>552</v>
      </c>
      <c r="C417" s="247" t="s">
        <v>552</v>
      </c>
      <c r="D417" s="247" t="s">
        <v>552</v>
      </c>
      <c r="E417" s="247" t="s">
        <v>552</v>
      </c>
      <c r="F417" s="247" t="s">
        <v>552</v>
      </c>
      <c r="G417" s="192" t="s">
        <v>1945</v>
      </c>
      <c r="H417" s="261">
        <v>41200000</v>
      </c>
      <c r="I417" s="261">
        <v>41200000</v>
      </c>
      <c r="J417" s="261">
        <v>28290700</v>
      </c>
      <c r="K417" s="261">
        <v>20256700</v>
      </c>
      <c r="L417" s="261">
        <v>20256700</v>
      </c>
    </row>
    <row r="418" spans="1:12" x14ac:dyDescent="0.2">
      <c r="A418" s="167" t="s">
        <v>1944</v>
      </c>
      <c r="B418" s="237" t="s">
        <v>183</v>
      </c>
      <c r="C418" s="236">
        <v>9999</v>
      </c>
      <c r="D418" s="237" t="s">
        <v>1932</v>
      </c>
      <c r="E418" s="236">
        <v>70413286</v>
      </c>
      <c r="F418" s="236">
        <v>160038</v>
      </c>
      <c r="G418" s="165" t="s">
        <v>1943</v>
      </c>
      <c r="H418" s="259">
        <v>41200000</v>
      </c>
      <c r="I418" s="259">
        <v>41200000</v>
      </c>
      <c r="J418" s="259">
        <v>28290700</v>
      </c>
      <c r="K418" s="259">
        <v>20256700</v>
      </c>
      <c r="L418" s="259">
        <v>20256700</v>
      </c>
    </row>
    <row r="419" spans="1:12" s="189" customFormat="1" x14ac:dyDescent="0.2">
      <c r="A419" s="164" t="s">
        <v>1940</v>
      </c>
      <c r="B419" s="246" t="s">
        <v>552</v>
      </c>
      <c r="C419" s="246" t="s">
        <v>552</v>
      </c>
      <c r="D419" s="246" t="s">
        <v>552</v>
      </c>
      <c r="E419" s="246" t="s">
        <v>552</v>
      </c>
      <c r="F419" s="246" t="s">
        <v>552</v>
      </c>
      <c r="G419" s="191" t="s">
        <v>1942</v>
      </c>
      <c r="H419" s="260">
        <v>279060167</v>
      </c>
      <c r="I419" s="260">
        <v>279060167</v>
      </c>
      <c r="J419" s="260">
        <v>206698167</v>
      </c>
      <c r="K419" s="260">
        <v>114226400</v>
      </c>
      <c r="L419" s="260">
        <v>114226400</v>
      </c>
    </row>
    <row r="420" spans="1:12" x14ac:dyDescent="0.2">
      <c r="A420" s="167" t="s">
        <v>1940</v>
      </c>
      <c r="B420" s="237" t="s">
        <v>183</v>
      </c>
      <c r="C420" s="236">
        <v>9999</v>
      </c>
      <c r="D420" s="237" t="s">
        <v>1705</v>
      </c>
      <c r="E420" s="236">
        <v>70413287</v>
      </c>
      <c r="F420" s="236">
        <v>160042</v>
      </c>
      <c r="G420" s="165" t="s">
        <v>1941</v>
      </c>
      <c r="H420" s="259">
        <v>185400000</v>
      </c>
      <c r="I420" s="259">
        <v>185400000</v>
      </c>
      <c r="J420" s="259">
        <v>127401936</v>
      </c>
      <c r="K420" s="259">
        <v>86870400</v>
      </c>
      <c r="L420" s="259">
        <v>86870400</v>
      </c>
    </row>
    <row r="421" spans="1:12" x14ac:dyDescent="0.2">
      <c r="A421" s="183" t="s">
        <v>1940</v>
      </c>
      <c r="B421" s="250" t="s">
        <v>1026</v>
      </c>
      <c r="C421" s="238">
        <v>9999</v>
      </c>
      <c r="D421" s="250" t="s">
        <v>1705</v>
      </c>
      <c r="E421" s="238">
        <v>10413287</v>
      </c>
      <c r="F421" s="238">
        <v>160042</v>
      </c>
      <c r="G421" s="182" t="s">
        <v>1939</v>
      </c>
      <c r="H421" s="262">
        <v>80000000</v>
      </c>
      <c r="I421" s="262">
        <v>80000000</v>
      </c>
      <c r="J421" s="262">
        <v>65636864</v>
      </c>
      <c r="K421" s="262">
        <v>13696633</v>
      </c>
      <c r="L421" s="262">
        <v>13696633</v>
      </c>
    </row>
    <row r="422" spans="1:12" x14ac:dyDescent="0.2">
      <c r="A422" s="164" t="s">
        <v>1940</v>
      </c>
      <c r="B422" s="236" t="s">
        <v>1040</v>
      </c>
      <c r="C422" s="236">
        <v>9999</v>
      </c>
      <c r="D422" s="236" t="s">
        <v>1705</v>
      </c>
      <c r="E422" s="236">
        <v>10413287</v>
      </c>
      <c r="F422" s="236">
        <v>160042</v>
      </c>
      <c r="G422" s="162" t="s">
        <v>1939</v>
      </c>
      <c r="H422" s="259">
        <v>13660167</v>
      </c>
      <c r="I422" s="259">
        <v>13660167</v>
      </c>
      <c r="J422" s="259">
        <v>13659367</v>
      </c>
      <c r="K422" s="259">
        <v>13659367</v>
      </c>
      <c r="L422" s="259">
        <v>13659367</v>
      </c>
    </row>
    <row r="423" spans="1:12" s="189" customFormat="1" x14ac:dyDescent="0.2">
      <c r="A423" s="164" t="s">
        <v>1927</v>
      </c>
      <c r="B423" s="246" t="s">
        <v>552</v>
      </c>
      <c r="C423" s="246" t="s">
        <v>552</v>
      </c>
      <c r="D423" s="246" t="s">
        <v>552</v>
      </c>
      <c r="E423" s="246" t="s">
        <v>552</v>
      </c>
      <c r="F423" s="246" t="s">
        <v>552</v>
      </c>
      <c r="G423" s="191" t="s">
        <v>1937</v>
      </c>
      <c r="H423" s="260">
        <v>1135687750</v>
      </c>
      <c r="I423" s="260">
        <v>1492213432</v>
      </c>
      <c r="J423" s="260">
        <v>708741000</v>
      </c>
      <c r="K423" s="260">
        <v>194159700</v>
      </c>
      <c r="L423" s="260">
        <v>194159700</v>
      </c>
    </row>
    <row r="424" spans="1:12" x14ac:dyDescent="0.2">
      <c r="A424" s="175" t="s">
        <v>1927</v>
      </c>
      <c r="B424" s="238" t="s">
        <v>183</v>
      </c>
      <c r="C424" s="238">
        <v>9999</v>
      </c>
      <c r="D424" s="238" t="s">
        <v>1926</v>
      </c>
      <c r="E424" s="238">
        <v>70413286</v>
      </c>
      <c r="F424" s="238">
        <v>160028</v>
      </c>
      <c r="G424" s="173" t="s">
        <v>1936</v>
      </c>
      <c r="H424" s="262">
        <v>86112445</v>
      </c>
      <c r="I424" s="262">
        <v>86112445</v>
      </c>
      <c r="J424" s="262">
        <v>79367700</v>
      </c>
      <c r="K424" s="262">
        <v>17098000</v>
      </c>
      <c r="L424" s="262">
        <v>17098000</v>
      </c>
    </row>
    <row r="425" spans="1:12" x14ac:dyDescent="0.2">
      <c r="A425" s="164" t="s">
        <v>1927</v>
      </c>
      <c r="B425" s="236" t="s">
        <v>183</v>
      </c>
      <c r="C425" s="236">
        <v>9999</v>
      </c>
      <c r="D425" s="236" t="s">
        <v>1865</v>
      </c>
      <c r="E425" s="236">
        <v>70413286</v>
      </c>
      <c r="F425" s="236">
        <v>160035</v>
      </c>
      <c r="G425" s="162" t="s">
        <v>1935</v>
      </c>
      <c r="H425" s="259">
        <v>104170337</v>
      </c>
      <c r="I425" s="259">
        <v>104170337</v>
      </c>
      <c r="J425" s="259">
        <v>94321870</v>
      </c>
      <c r="K425" s="259">
        <v>34196000</v>
      </c>
      <c r="L425" s="259">
        <v>34196000</v>
      </c>
    </row>
    <row r="426" spans="1:12" x14ac:dyDescent="0.2">
      <c r="A426" s="164" t="s">
        <v>1927</v>
      </c>
      <c r="B426" s="236">
        <v>0</v>
      </c>
      <c r="C426" s="236">
        <v>0</v>
      </c>
      <c r="D426" s="236">
        <v>0</v>
      </c>
      <c r="E426" s="236">
        <v>0</v>
      </c>
      <c r="F426" s="236">
        <v>0</v>
      </c>
      <c r="G426" s="162" t="s">
        <v>1934</v>
      </c>
      <c r="H426" s="259">
        <v>0</v>
      </c>
      <c r="I426" s="259">
        <v>17831330</v>
      </c>
      <c r="J426" s="259">
        <v>17831330</v>
      </c>
      <c r="K426" s="259">
        <v>0</v>
      </c>
      <c r="L426" s="259">
        <v>0</v>
      </c>
    </row>
    <row r="427" spans="1:12" x14ac:dyDescent="0.2">
      <c r="A427" s="183" t="s">
        <v>1927</v>
      </c>
      <c r="B427" s="250" t="s">
        <v>183</v>
      </c>
      <c r="C427" s="238">
        <v>9999</v>
      </c>
      <c r="D427" s="250" t="s">
        <v>1865</v>
      </c>
      <c r="E427" s="238">
        <v>70422288</v>
      </c>
      <c r="F427" s="238">
        <v>160007</v>
      </c>
      <c r="G427" s="182" t="s">
        <v>1933</v>
      </c>
      <c r="H427" s="262">
        <v>158784800</v>
      </c>
      <c r="I427" s="262">
        <v>158784800</v>
      </c>
      <c r="J427" s="262">
        <v>111758000</v>
      </c>
      <c r="K427" s="262">
        <v>53498200</v>
      </c>
      <c r="L427" s="262">
        <v>53498200</v>
      </c>
    </row>
    <row r="428" spans="1:12" x14ac:dyDescent="0.2">
      <c r="A428" s="171" t="s">
        <v>1927</v>
      </c>
      <c r="B428" s="235" t="s">
        <v>183</v>
      </c>
      <c r="C428" s="235">
        <v>9999</v>
      </c>
      <c r="D428" s="235" t="s">
        <v>1932</v>
      </c>
      <c r="E428" s="235">
        <v>70413286</v>
      </c>
      <c r="F428" s="235">
        <v>160038</v>
      </c>
      <c r="G428" s="241" t="s">
        <v>1931</v>
      </c>
      <c r="H428" s="258">
        <v>70785168</v>
      </c>
      <c r="I428" s="258">
        <v>70785168</v>
      </c>
      <c r="J428" s="258">
        <v>44256900</v>
      </c>
      <c r="K428" s="258">
        <v>31028300</v>
      </c>
      <c r="L428" s="258">
        <v>31028300</v>
      </c>
    </row>
    <row r="429" spans="1:12" x14ac:dyDescent="0.2">
      <c r="A429" s="164" t="s">
        <v>1927</v>
      </c>
      <c r="B429" s="236" t="s">
        <v>1026</v>
      </c>
      <c r="C429" s="236">
        <v>9999</v>
      </c>
      <c r="D429" s="236" t="s">
        <v>1930</v>
      </c>
      <c r="E429" s="236">
        <v>10413287</v>
      </c>
      <c r="F429" s="236">
        <v>160042</v>
      </c>
      <c r="G429" s="162" t="s">
        <v>1929</v>
      </c>
      <c r="H429" s="259">
        <v>678890000</v>
      </c>
      <c r="I429" s="259">
        <v>678890000</v>
      </c>
      <c r="J429" s="259">
        <v>325732000</v>
      </c>
      <c r="K429" s="259">
        <v>22866000</v>
      </c>
      <c r="L429" s="259">
        <v>22866000</v>
      </c>
    </row>
    <row r="430" spans="1:12" x14ac:dyDescent="0.2">
      <c r="A430" s="175" t="s">
        <v>1927</v>
      </c>
      <c r="B430" s="238" t="s">
        <v>162</v>
      </c>
      <c r="C430" s="238">
        <v>9999</v>
      </c>
      <c r="D430" s="238" t="s">
        <v>1930</v>
      </c>
      <c r="E430" s="238">
        <v>10413287</v>
      </c>
      <c r="F430" s="238">
        <v>160042</v>
      </c>
      <c r="G430" s="173" t="s">
        <v>1929</v>
      </c>
      <c r="H430" s="262">
        <v>0</v>
      </c>
      <c r="I430" s="262">
        <v>300000000</v>
      </c>
      <c r="J430" s="262">
        <v>0</v>
      </c>
      <c r="K430" s="262">
        <v>0</v>
      </c>
      <c r="L430" s="262">
        <v>0</v>
      </c>
    </row>
    <row r="431" spans="1:12" x14ac:dyDescent="0.2">
      <c r="A431" s="164" t="s">
        <v>1927</v>
      </c>
      <c r="B431" s="236" t="s">
        <v>1040</v>
      </c>
      <c r="C431" s="236">
        <v>9999</v>
      </c>
      <c r="D431" s="236" t="s">
        <v>1930</v>
      </c>
      <c r="E431" s="236">
        <v>10413287</v>
      </c>
      <c r="F431" s="236">
        <v>160042</v>
      </c>
      <c r="G431" s="162" t="s">
        <v>1929</v>
      </c>
      <c r="H431" s="259">
        <v>36945000</v>
      </c>
      <c r="I431" s="259">
        <v>56945000</v>
      </c>
      <c r="J431" s="259">
        <v>35473200</v>
      </c>
      <c r="K431" s="259">
        <v>35473200</v>
      </c>
      <c r="L431" s="259">
        <v>35473200</v>
      </c>
    </row>
    <row r="432" spans="1:12" x14ac:dyDescent="0.2">
      <c r="A432" s="164" t="s">
        <v>1927</v>
      </c>
      <c r="B432" s="236" t="s">
        <v>1051</v>
      </c>
      <c r="C432" s="236">
        <v>9999</v>
      </c>
      <c r="D432" s="236" t="s">
        <v>1865</v>
      </c>
      <c r="E432" s="236">
        <v>70413286</v>
      </c>
      <c r="F432" s="236">
        <v>160035</v>
      </c>
      <c r="G432" s="162" t="s">
        <v>1928</v>
      </c>
      <c r="H432" s="259">
        <v>0</v>
      </c>
      <c r="I432" s="259">
        <v>18094352</v>
      </c>
      <c r="J432" s="259">
        <v>0</v>
      </c>
      <c r="K432" s="259">
        <v>0</v>
      </c>
      <c r="L432" s="259">
        <v>0</v>
      </c>
    </row>
    <row r="433" spans="1:12" x14ac:dyDescent="0.2">
      <c r="A433" s="183" t="s">
        <v>1927</v>
      </c>
      <c r="B433" s="250" t="s">
        <v>1051</v>
      </c>
      <c r="C433" s="238">
        <v>9999</v>
      </c>
      <c r="D433" s="250" t="s">
        <v>1926</v>
      </c>
      <c r="E433" s="238">
        <v>70413286</v>
      </c>
      <c r="F433" s="238">
        <v>160028</v>
      </c>
      <c r="G433" s="182" t="s">
        <v>1925</v>
      </c>
      <c r="H433" s="262">
        <v>0</v>
      </c>
      <c r="I433" s="262">
        <v>600000</v>
      </c>
      <c r="J433" s="262">
        <v>0</v>
      </c>
      <c r="K433" s="262">
        <v>0</v>
      </c>
      <c r="L433" s="262">
        <v>0</v>
      </c>
    </row>
    <row r="434" spans="1:12" s="189" customFormat="1" x14ac:dyDescent="0.2">
      <c r="A434" s="164" t="s">
        <v>1885</v>
      </c>
      <c r="B434" s="246" t="s">
        <v>552</v>
      </c>
      <c r="C434" s="246" t="s">
        <v>552</v>
      </c>
      <c r="D434" s="246" t="s">
        <v>552</v>
      </c>
      <c r="E434" s="246" t="s">
        <v>552</v>
      </c>
      <c r="F434" s="246" t="s">
        <v>552</v>
      </c>
      <c r="G434" s="191" t="s">
        <v>1924</v>
      </c>
      <c r="H434" s="260">
        <v>34685551068</v>
      </c>
      <c r="I434" s="260">
        <v>36071627363</v>
      </c>
      <c r="J434" s="260">
        <v>10856079841</v>
      </c>
      <c r="K434" s="260">
        <v>6520587034</v>
      </c>
      <c r="L434" s="260">
        <v>6520587034</v>
      </c>
    </row>
    <row r="435" spans="1:12" s="189" customFormat="1" x14ac:dyDescent="0.2">
      <c r="A435" s="164" t="s">
        <v>1915</v>
      </c>
      <c r="B435" s="246" t="s">
        <v>552</v>
      </c>
      <c r="C435" s="246" t="s">
        <v>552</v>
      </c>
      <c r="D435" s="246" t="s">
        <v>552</v>
      </c>
      <c r="E435" s="246" t="s">
        <v>552</v>
      </c>
      <c r="F435" s="246" t="s">
        <v>552</v>
      </c>
      <c r="G435" s="191" t="s">
        <v>1923</v>
      </c>
      <c r="H435" s="260">
        <v>5378732896</v>
      </c>
      <c r="I435" s="260">
        <v>5735641180</v>
      </c>
      <c r="J435" s="260">
        <v>4916575595</v>
      </c>
      <c r="K435" s="260">
        <v>1016082788</v>
      </c>
      <c r="L435" s="260">
        <v>1016082788</v>
      </c>
    </row>
    <row r="436" spans="1:12" s="189" customFormat="1" x14ac:dyDescent="0.2">
      <c r="A436" s="175" t="s">
        <v>1919</v>
      </c>
      <c r="B436" s="247" t="s">
        <v>552</v>
      </c>
      <c r="C436" s="247" t="s">
        <v>552</v>
      </c>
      <c r="D436" s="247" t="s">
        <v>552</v>
      </c>
      <c r="E436" s="247" t="s">
        <v>552</v>
      </c>
      <c r="F436" s="247" t="s">
        <v>552</v>
      </c>
      <c r="G436" s="192" t="s">
        <v>1904</v>
      </c>
      <c r="H436" s="261">
        <v>382488297</v>
      </c>
      <c r="I436" s="261">
        <v>272488297</v>
      </c>
      <c r="J436" s="261">
        <v>265716793</v>
      </c>
      <c r="K436" s="261">
        <v>0</v>
      </c>
      <c r="L436" s="261">
        <v>0</v>
      </c>
    </row>
    <row r="437" spans="1:12" x14ac:dyDescent="0.2">
      <c r="A437" s="164" t="s">
        <v>1921</v>
      </c>
      <c r="B437" s="236" t="s">
        <v>552</v>
      </c>
      <c r="C437" s="236" t="s">
        <v>552</v>
      </c>
      <c r="D437" s="236" t="s">
        <v>552</v>
      </c>
      <c r="E437" s="236" t="s">
        <v>552</v>
      </c>
      <c r="F437" s="236" t="s">
        <v>552</v>
      </c>
      <c r="G437" s="162" t="s">
        <v>1922</v>
      </c>
      <c r="H437" s="259">
        <v>50000000</v>
      </c>
      <c r="I437" s="259">
        <v>40000000</v>
      </c>
      <c r="J437" s="259">
        <v>40000000</v>
      </c>
      <c r="K437" s="259">
        <v>0</v>
      </c>
      <c r="L437" s="259">
        <v>0</v>
      </c>
    </row>
    <row r="438" spans="1:12" x14ac:dyDescent="0.2">
      <c r="A438" s="184" t="s">
        <v>1921</v>
      </c>
      <c r="B438" s="249" t="s">
        <v>181</v>
      </c>
      <c r="C438" s="249">
        <v>9999</v>
      </c>
      <c r="D438" s="249" t="s">
        <v>1865</v>
      </c>
      <c r="E438" s="249">
        <v>7041341</v>
      </c>
      <c r="F438" s="249">
        <v>160030</v>
      </c>
      <c r="G438" s="254" t="s">
        <v>1920</v>
      </c>
      <c r="H438" s="263">
        <v>50000000</v>
      </c>
      <c r="I438" s="263">
        <v>40000000</v>
      </c>
      <c r="J438" s="263">
        <v>40000000</v>
      </c>
      <c r="K438" s="263">
        <v>0</v>
      </c>
      <c r="L438" s="263">
        <v>0</v>
      </c>
    </row>
    <row r="439" spans="1:12" x14ac:dyDescent="0.2">
      <c r="A439" s="167" t="s">
        <v>1917</v>
      </c>
      <c r="B439" s="237" t="s">
        <v>552</v>
      </c>
      <c r="C439" s="236" t="s">
        <v>552</v>
      </c>
      <c r="D439" s="237" t="s">
        <v>552</v>
      </c>
      <c r="E439" s="236" t="s">
        <v>552</v>
      </c>
      <c r="F439" s="236" t="s">
        <v>552</v>
      </c>
      <c r="G439" s="165" t="s">
        <v>1910</v>
      </c>
      <c r="H439" s="259">
        <v>332488297</v>
      </c>
      <c r="I439" s="259">
        <v>232488297</v>
      </c>
      <c r="J439" s="259">
        <v>225716793</v>
      </c>
      <c r="K439" s="259">
        <v>0</v>
      </c>
      <c r="L439" s="259">
        <v>0</v>
      </c>
    </row>
    <row r="440" spans="1:12" x14ac:dyDescent="0.2">
      <c r="A440" s="175" t="s">
        <v>1917</v>
      </c>
      <c r="B440" s="238" t="s">
        <v>181</v>
      </c>
      <c r="C440" s="238">
        <v>9999</v>
      </c>
      <c r="D440" s="238" t="s">
        <v>1865</v>
      </c>
      <c r="E440" s="238">
        <v>7041341</v>
      </c>
      <c r="F440" s="238">
        <v>160030</v>
      </c>
      <c r="G440" s="173" t="s">
        <v>1918</v>
      </c>
      <c r="H440" s="262">
        <v>100000000</v>
      </c>
      <c r="I440" s="262">
        <v>0</v>
      </c>
      <c r="J440" s="262">
        <v>0</v>
      </c>
      <c r="K440" s="262">
        <v>0</v>
      </c>
      <c r="L440" s="262">
        <v>0</v>
      </c>
    </row>
    <row r="441" spans="1:12" x14ac:dyDescent="0.2">
      <c r="A441" s="164" t="s">
        <v>1917</v>
      </c>
      <c r="B441" s="236" t="s">
        <v>182</v>
      </c>
      <c r="C441" s="236">
        <v>9999</v>
      </c>
      <c r="D441" s="236" t="s">
        <v>1865</v>
      </c>
      <c r="E441" s="236">
        <v>7041341</v>
      </c>
      <c r="F441" s="236">
        <v>160030</v>
      </c>
      <c r="G441" s="162" t="s">
        <v>1916</v>
      </c>
      <c r="H441" s="259">
        <v>232488297</v>
      </c>
      <c r="I441" s="259">
        <v>232488297</v>
      </c>
      <c r="J441" s="259">
        <v>225716793</v>
      </c>
      <c r="K441" s="259">
        <v>0</v>
      </c>
      <c r="L441" s="259">
        <v>0</v>
      </c>
    </row>
    <row r="442" spans="1:12" s="189" customFormat="1" x14ac:dyDescent="0.2">
      <c r="A442" s="175" t="s">
        <v>1911</v>
      </c>
      <c r="B442" s="247" t="s">
        <v>552</v>
      </c>
      <c r="C442" s="247" t="s">
        <v>552</v>
      </c>
      <c r="D442" s="247" t="s">
        <v>552</v>
      </c>
      <c r="E442" s="247" t="s">
        <v>552</v>
      </c>
      <c r="F442" s="247" t="s">
        <v>552</v>
      </c>
      <c r="G442" s="192" t="s">
        <v>1894</v>
      </c>
      <c r="H442" s="261">
        <v>4996244599</v>
      </c>
      <c r="I442" s="261">
        <v>5463152883</v>
      </c>
      <c r="J442" s="261">
        <v>4650858802</v>
      </c>
      <c r="K442" s="261">
        <v>1016082788</v>
      </c>
      <c r="L442" s="261">
        <v>1016082788</v>
      </c>
    </row>
    <row r="443" spans="1:12" x14ac:dyDescent="0.2">
      <c r="A443" s="171" t="s">
        <v>1913</v>
      </c>
      <c r="B443" s="235" t="s">
        <v>552</v>
      </c>
      <c r="C443" s="235" t="s">
        <v>552</v>
      </c>
      <c r="D443" s="235" t="s">
        <v>552</v>
      </c>
      <c r="E443" s="235" t="s">
        <v>552</v>
      </c>
      <c r="F443" s="235" t="s">
        <v>552</v>
      </c>
      <c r="G443" s="241" t="s">
        <v>1914</v>
      </c>
      <c r="H443" s="258">
        <v>3093027856</v>
      </c>
      <c r="I443" s="258">
        <v>3093027856</v>
      </c>
      <c r="J443" s="258">
        <v>3002939666</v>
      </c>
      <c r="K443" s="258">
        <v>0</v>
      </c>
      <c r="L443" s="258">
        <v>0</v>
      </c>
    </row>
    <row r="444" spans="1:12" x14ac:dyDescent="0.2">
      <c r="A444" s="175" t="s">
        <v>1913</v>
      </c>
      <c r="B444" s="238" t="s">
        <v>182</v>
      </c>
      <c r="C444" s="238">
        <v>9999</v>
      </c>
      <c r="D444" s="238" t="s">
        <v>1865</v>
      </c>
      <c r="E444" s="238">
        <v>7041341</v>
      </c>
      <c r="F444" s="238">
        <v>160030</v>
      </c>
      <c r="G444" s="173" t="s">
        <v>1912</v>
      </c>
      <c r="H444" s="262">
        <v>3093027856</v>
      </c>
      <c r="I444" s="262">
        <v>3093027856</v>
      </c>
      <c r="J444" s="262">
        <v>3002939666</v>
      </c>
      <c r="K444" s="262">
        <v>0</v>
      </c>
      <c r="L444" s="262">
        <v>0</v>
      </c>
    </row>
    <row r="445" spans="1:12" x14ac:dyDescent="0.2">
      <c r="A445" s="184" t="s">
        <v>1907</v>
      </c>
      <c r="B445" s="249" t="s">
        <v>552</v>
      </c>
      <c r="C445" s="249" t="s">
        <v>552</v>
      </c>
      <c r="D445" s="249" t="s">
        <v>552</v>
      </c>
      <c r="E445" s="249" t="s">
        <v>552</v>
      </c>
      <c r="F445" s="249" t="s">
        <v>552</v>
      </c>
      <c r="G445" s="254" t="s">
        <v>1910</v>
      </c>
      <c r="H445" s="263">
        <v>1903216743</v>
      </c>
      <c r="I445" s="263">
        <v>2370125027</v>
      </c>
      <c r="J445" s="263">
        <v>1647919136</v>
      </c>
      <c r="K445" s="263">
        <v>1016082788</v>
      </c>
      <c r="L445" s="263">
        <v>1016082788</v>
      </c>
    </row>
    <row r="446" spans="1:12" x14ac:dyDescent="0.2">
      <c r="A446" s="164" t="s">
        <v>1907</v>
      </c>
      <c r="B446" s="236" t="s">
        <v>241</v>
      </c>
      <c r="C446" s="236">
        <v>9999</v>
      </c>
      <c r="D446" s="236" t="s">
        <v>1865</v>
      </c>
      <c r="E446" s="236">
        <v>1041341</v>
      </c>
      <c r="F446" s="236">
        <v>160030</v>
      </c>
      <c r="G446" s="162" t="s">
        <v>1909</v>
      </c>
      <c r="H446" s="259">
        <v>200000000</v>
      </c>
      <c r="I446" s="259">
        <v>200000000</v>
      </c>
      <c r="J446" s="259">
        <v>0</v>
      </c>
      <c r="K446" s="259">
        <v>0</v>
      </c>
      <c r="L446" s="259">
        <v>0</v>
      </c>
    </row>
    <row r="447" spans="1:12" x14ac:dyDescent="0.2">
      <c r="A447" s="167" t="s">
        <v>1907</v>
      </c>
      <c r="B447" s="237" t="s">
        <v>224</v>
      </c>
      <c r="C447" s="236">
        <v>9999</v>
      </c>
      <c r="D447" s="237" t="s">
        <v>1865</v>
      </c>
      <c r="E447" s="236">
        <v>7041341</v>
      </c>
      <c r="F447" s="236">
        <v>160030</v>
      </c>
      <c r="G447" s="165" t="s">
        <v>1908</v>
      </c>
      <c r="H447" s="259">
        <v>1618625434</v>
      </c>
      <c r="I447" s="259">
        <v>1618625434</v>
      </c>
      <c r="J447" s="259">
        <v>1120641514</v>
      </c>
      <c r="K447" s="259">
        <v>488805166</v>
      </c>
      <c r="L447" s="259">
        <v>488805166</v>
      </c>
    </row>
    <row r="448" spans="1:12" x14ac:dyDescent="0.2">
      <c r="A448" s="184" t="s">
        <v>1907</v>
      </c>
      <c r="B448" s="249" t="s">
        <v>1051</v>
      </c>
      <c r="C448" s="249">
        <v>9999</v>
      </c>
      <c r="D448" s="249" t="s">
        <v>1865</v>
      </c>
      <c r="E448" s="249">
        <v>7041341</v>
      </c>
      <c r="F448" s="249">
        <v>160030</v>
      </c>
      <c r="G448" s="254" t="s">
        <v>1908</v>
      </c>
      <c r="H448" s="263">
        <v>84591309</v>
      </c>
      <c r="I448" s="263">
        <v>87731696</v>
      </c>
      <c r="J448" s="263">
        <v>87731696</v>
      </c>
      <c r="K448" s="263">
        <v>87731696</v>
      </c>
      <c r="L448" s="263">
        <v>87731696</v>
      </c>
    </row>
    <row r="449" spans="1:12" x14ac:dyDescent="0.2">
      <c r="A449" s="175" t="s">
        <v>1907</v>
      </c>
      <c r="B449" s="238" t="s">
        <v>1039</v>
      </c>
      <c r="C449" s="238">
        <v>9999</v>
      </c>
      <c r="D449" s="238" t="s">
        <v>1865</v>
      </c>
      <c r="E449" s="238">
        <v>7041341</v>
      </c>
      <c r="F449" s="238">
        <v>160030</v>
      </c>
      <c r="G449" s="173" t="s">
        <v>1906</v>
      </c>
      <c r="H449" s="262">
        <v>0</v>
      </c>
      <c r="I449" s="262">
        <v>463767897</v>
      </c>
      <c r="J449" s="262">
        <v>439545926</v>
      </c>
      <c r="K449" s="262">
        <v>439545926</v>
      </c>
      <c r="L449" s="262">
        <v>439545926</v>
      </c>
    </row>
    <row r="450" spans="1:12" s="189" customFormat="1" x14ac:dyDescent="0.2">
      <c r="A450" s="164" t="s">
        <v>1889</v>
      </c>
      <c r="B450" s="246" t="s">
        <v>552</v>
      </c>
      <c r="C450" s="246" t="s">
        <v>552</v>
      </c>
      <c r="D450" s="246" t="s">
        <v>552</v>
      </c>
      <c r="E450" s="246" t="s">
        <v>552</v>
      </c>
      <c r="F450" s="246" t="s">
        <v>552</v>
      </c>
      <c r="G450" s="191" t="s">
        <v>1905</v>
      </c>
      <c r="H450" s="260">
        <v>17776524490</v>
      </c>
      <c r="I450" s="260">
        <v>16921129852</v>
      </c>
      <c r="J450" s="260">
        <v>3952087635</v>
      </c>
      <c r="K450" s="260">
        <v>3517087635</v>
      </c>
      <c r="L450" s="260">
        <v>3517087635</v>
      </c>
    </row>
    <row r="451" spans="1:12" s="189" customFormat="1" x14ac:dyDescent="0.2">
      <c r="A451" s="164" t="s">
        <v>1903</v>
      </c>
      <c r="B451" s="246" t="s">
        <v>552</v>
      </c>
      <c r="C451" s="246" t="s">
        <v>552</v>
      </c>
      <c r="D451" s="246" t="s">
        <v>552</v>
      </c>
      <c r="E451" s="246" t="s">
        <v>552</v>
      </c>
      <c r="F451" s="246" t="s">
        <v>552</v>
      </c>
      <c r="G451" s="191" t="s">
        <v>1904</v>
      </c>
      <c r="H451" s="260">
        <v>2964369261</v>
      </c>
      <c r="I451" s="260">
        <v>435000000</v>
      </c>
      <c r="J451" s="260">
        <v>435000000</v>
      </c>
      <c r="K451" s="260">
        <v>0</v>
      </c>
      <c r="L451" s="260">
        <v>0</v>
      </c>
    </row>
    <row r="452" spans="1:12" x14ac:dyDescent="0.2">
      <c r="A452" s="164" t="s">
        <v>1903</v>
      </c>
      <c r="B452" s="236" t="s">
        <v>181</v>
      </c>
      <c r="C452" s="236">
        <v>9999</v>
      </c>
      <c r="D452" s="236" t="s">
        <v>1865</v>
      </c>
      <c r="E452" s="236">
        <v>7041341</v>
      </c>
      <c r="F452" s="236">
        <v>160030</v>
      </c>
      <c r="G452" s="162" t="s">
        <v>1902</v>
      </c>
      <c r="H452" s="259">
        <v>2964369261</v>
      </c>
      <c r="I452" s="259">
        <v>435000000</v>
      </c>
      <c r="J452" s="259">
        <v>435000000</v>
      </c>
      <c r="K452" s="259">
        <v>0</v>
      </c>
      <c r="L452" s="259">
        <v>0</v>
      </c>
    </row>
    <row r="453" spans="1:12" s="189" customFormat="1" x14ac:dyDescent="0.2">
      <c r="A453" s="164" t="s">
        <v>1900</v>
      </c>
      <c r="B453" s="246" t="s">
        <v>552</v>
      </c>
      <c r="C453" s="246" t="s">
        <v>552</v>
      </c>
      <c r="D453" s="246" t="s">
        <v>552</v>
      </c>
      <c r="E453" s="246" t="s">
        <v>552</v>
      </c>
      <c r="F453" s="246" t="s">
        <v>552</v>
      </c>
      <c r="G453" s="191" t="s">
        <v>1901</v>
      </c>
      <c r="H453" s="260">
        <v>1920000000</v>
      </c>
      <c r="I453" s="260">
        <v>4559369261</v>
      </c>
      <c r="J453" s="260">
        <v>705171950</v>
      </c>
      <c r="K453" s="260">
        <v>705171950</v>
      </c>
      <c r="L453" s="260">
        <v>705171950</v>
      </c>
    </row>
    <row r="454" spans="1:12" x14ac:dyDescent="0.2">
      <c r="A454" s="164" t="s">
        <v>1900</v>
      </c>
      <c r="B454" s="236" t="s">
        <v>181</v>
      </c>
      <c r="C454" s="236">
        <v>9999</v>
      </c>
      <c r="D454" s="236" t="s">
        <v>1865</v>
      </c>
      <c r="E454" s="236">
        <v>7041341</v>
      </c>
      <c r="F454" s="236">
        <v>160030</v>
      </c>
      <c r="G454" s="162" t="s">
        <v>1899</v>
      </c>
      <c r="H454" s="259">
        <v>1920000000</v>
      </c>
      <c r="I454" s="259">
        <v>4559369261</v>
      </c>
      <c r="J454" s="259">
        <v>705171950</v>
      </c>
      <c r="K454" s="259">
        <v>705171950</v>
      </c>
      <c r="L454" s="259">
        <v>705171950</v>
      </c>
    </row>
    <row r="455" spans="1:12" s="189" customFormat="1" x14ac:dyDescent="0.2">
      <c r="A455" s="164" t="s">
        <v>1896</v>
      </c>
      <c r="B455" s="246" t="s">
        <v>552</v>
      </c>
      <c r="C455" s="246" t="s">
        <v>552</v>
      </c>
      <c r="D455" s="246" t="s">
        <v>552</v>
      </c>
      <c r="E455" s="246" t="s">
        <v>552</v>
      </c>
      <c r="F455" s="246" t="s">
        <v>552</v>
      </c>
      <c r="G455" s="191" t="s">
        <v>1898</v>
      </c>
      <c r="H455" s="260">
        <v>1700000000</v>
      </c>
      <c r="I455" s="260">
        <v>700000000</v>
      </c>
      <c r="J455" s="260">
        <v>0</v>
      </c>
      <c r="K455" s="260">
        <v>0</v>
      </c>
      <c r="L455" s="260">
        <v>0</v>
      </c>
    </row>
    <row r="456" spans="1:12" x14ac:dyDescent="0.2">
      <c r="A456" s="184" t="s">
        <v>1896</v>
      </c>
      <c r="B456" s="249" t="s">
        <v>181</v>
      </c>
      <c r="C456" s="249">
        <v>9999</v>
      </c>
      <c r="D456" s="249" t="s">
        <v>1865</v>
      </c>
      <c r="E456" s="249">
        <v>7041341</v>
      </c>
      <c r="F456" s="249">
        <v>160030</v>
      </c>
      <c r="G456" s="254" t="s">
        <v>1897</v>
      </c>
      <c r="H456" s="263">
        <v>500000000</v>
      </c>
      <c r="I456" s="263">
        <v>500000000</v>
      </c>
      <c r="J456" s="263">
        <v>0</v>
      </c>
      <c r="K456" s="263">
        <v>0</v>
      </c>
      <c r="L456" s="263">
        <v>0</v>
      </c>
    </row>
    <row r="457" spans="1:12" x14ac:dyDescent="0.2">
      <c r="A457" s="167" t="s">
        <v>1896</v>
      </c>
      <c r="B457" s="237" t="s">
        <v>191</v>
      </c>
      <c r="C457" s="236">
        <v>9999</v>
      </c>
      <c r="D457" s="237" t="s">
        <v>1865</v>
      </c>
      <c r="E457" s="236">
        <v>7041341</v>
      </c>
      <c r="F457" s="236">
        <v>160030</v>
      </c>
      <c r="G457" s="165" t="s">
        <v>1895</v>
      </c>
      <c r="H457" s="259">
        <v>200000000</v>
      </c>
      <c r="I457" s="259">
        <v>200000000</v>
      </c>
      <c r="J457" s="259">
        <v>0</v>
      </c>
      <c r="K457" s="259">
        <v>0</v>
      </c>
      <c r="L457" s="259">
        <v>0</v>
      </c>
    </row>
    <row r="458" spans="1:12" x14ac:dyDescent="0.2">
      <c r="A458" s="167" t="s">
        <v>1896</v>
      </c>
      <c r="B458" s="237" t="s">
        <v>241</v>
      </c>
      <c r="C458" s="236">
        <v>9999</v>
      </c>
      <c r="D458" s="237" t="s">
        <v>1865</v>
      </c>
      <c r="E458" s="236">
        <v>1041341</v>
      </c>
      <c r="F458" s="236">
        <v>160030</v>
      </c>
      <c r="G458" s="165" t="s">
        <v>1895</v>
      </c>
      <c r="H458" s="259">
        <v>1000000000</v>
      </c>
      <c r="I458" s="259">
        <v>0</v>
      </c>
      <c r="J458" s="259">
        <v>0</v>
      </c>
      <c r="K458" s="259">
        <v>0</v>
      </c>
      <c r="L458" s="259">
        <v>0</v>
      </c>
    </row>
    <row r="459" spans="1:12" s="189" customFormat="1" x14ac:dyDescent="0.2">
      <c r="A459" s="184" t="s">
        <v>1891</v>
      </c>
      <c r="B459" s="251" t="s">
        <v>552</v>
      </c>
      <c r="C459" s="251" t="s">
        <v>552</v>
      </c>
      <c r="D459" s="251" t="s">
        <v>552</v>
      </c>
      <c r="E459" s="251" t="s">
        <v>552</v>
      </c>
      <c r="F459" s="251" t="s">
        <v>552</v>
      </c>
      <c r="G459" s="255" t="s">
        <v>1894</v>
      </c>
      <c r="H459" s="264">
        <v>10892155229</v>
      </c>
      <c r="I459" s="264">
        <v>10926760591</v>
      </c>
      <c r="J459" s="264">
        <v>2514357339</v>
      </c>
      <c r="K459" s="264">
        <v>2514357339</v>
      </c>
      <c r="L459" s="264">
        <v>2514357339</v>
      </c>
    </row>
    <row r="460" spans="1:12" x14ac:dyDescent="0.2">
      <c r="A460" s="164" t="s">
        <v>1891</v>
      </c>
      <c r="B460" s="236" t="s">
        <v>181</v>
      </c>
      <c r="C460" s="236">
        <v>9999</v>
      </c>
      <c r="D460" s="236" t="s">
        <v>1865</v>
      </c>
      <c r="E460" s="236">
        <v>7041341</v>
      </c>
      <c r="F460" s="236">
        <v>160030</v>
      </c>
      <c r="G460" s="162" t="s">
        <v>1893</v>
      </c>
      <c r="H460" s="259">
        <v>1749208802</v>
      </c>
      <c r="I460" s="259">
        <v>3675818750</v>
      </c>
      <c r="J460" s="259">
        <v>2502004305</v>
      </c>
      <c r="K460" s="259">
        <v>2502004305</v>
      </c>
      <c r="L460" s="259">
        <v>2502004305</v>
      </c>
    </row>
    <row r="461" spans="1:12" x14ac:dyDescent="0.2">
      <c r="A461" s="164" t="s">
        <v>1891</v>
      </c>
      <c r="B461" s="236" t="s">
        <v>241</v>
      </c>
      <c r="C461" s="236">
        <v>9999</v>
      </c>
      <c r="D461" s="236" t="s">
        <v>1865</v>
      </c>
      <c r="E461" s="236">
        <v>1041341</v>
      </c>
      <c r="F461" s="236">
        <v>160030</v>
      </c>
      <c r="G461" s="162" t="s">
        <v>1892</v>
      </c>
      <c r="H461" s="259">
        <v>800000000</v>
      </c>
      <c r="I461" s="259">
        <v>500000000</v>
      </c>
      <c r="J461" s="259">
        <v>0</v>
      </c>
      <c r="K461" s="259">
        <v>0</v>
      </c>
      <c r="L461" s="259">
        <v>0</v>
      </c>
    </row>
    <row r="462" spans="1:12" x14ac:dyDescent="0.2">
      <c r="A462" s="175" t="s">
        <v>1891</v>
      </c>
      <c r="B462" s="238" t="s">
        <v>241</v>
      </c>
      <c r="C462" s="238">
        <v>9999</v>
      </c>
      <c r="D462" s="238" t="s">
        <v>1865</v>
      </c>
      <c r="E462" s="238">
        <v>1041341</v>
      </c>
      <c r="F462" s="238">
        <v>160030</v>
      </c>
      <c r="G462" s="173" t="s">
        <v>1890</v>
      </c>
      <c r="H462" s="262">
        <v>5978051223</v>
      </c>
      <c r="I462" s="262">
        <v>2921821781</v>
      </c>
      <c r="J462" s="262">
        <v>6562572</v>
      </c>
      <c r="K462" s="262">
        <v>6562572</v>
      </c>
      <c r="L462" s="262">
        <v>6562572</v>
      </c>
    </row>
    <row r="463" spans="1:12" x14ac:dyDescent="0.2">
      <c r="A463" s="164" t="s">
        <v>1891</v>
      </c>
      <c r="B463" s="236" t="s">
        <v>192</v>
      </c>
      <c r="C463" s="236">
        <v>9999</v>
      </c>
      <c r="D463" s="236" t="s">
        <v>1865</v>
      </c>
      <c r="E463" s="236">
        <v>7041341</v>
      </c>
      <c r="F463" s="236">
        <v>160030</v>
      </c>
      <c r="G463" s="162" t="s">
        <v>1890</v>
      </c>
      <c r="H463" s="259">
        <v>22117950</v>
      </c>
      <c r="I463" s="259">
        <v>22117950</v>
      </c>
      <c r="J463" s="259">
        <v>820000</v>
      </c>
      <c r="K463" s="259">
        <v>820000</v>
      </c>
      <c r="L463" s="259">
        <v>820000</v>
      </c>
    </row>
    <row r="464" spans="1:12" x14ac:dyDescent="0.2">
      <c r="A464" s="164" t="s">
        <v>1891</v>
      </c>
      <c r="B464" s="236" t="s">
        <v>191</v>
      </c>
      <c r="C464" s="236">
        <v>9999</v>
      </c>
      <c r="D464" s="236" t="s">
        <v>1865</v>
      </c>
      <c r="E464" s="236">
        <v>7041341</v>
      </c>
      <c r="F464" s="236">
        <v>160030</v>
      </c>
      <c r="G464" s="162" t="s">
        <v>1890</v>
      </c>
      <c r="H464" s="259">
        <v>797458997</v>
      </c>
      <c r="I464" s="259">
        <v>797458997</v>
      </c>
      <c r="J464" s="259">
        <v>4970462</v>
      </c>
      <c r="K464" s="259">
        <v>4970462</v>
      </c>
      <c r="L464" s="259">
        <v>4970462</v>
      </c>
    </row>
    <row r="465" spans="1:12" x14ac:dyDescent="0.2">
      <c r="A465" s="175" t="s">
        <v>1891</v>
      </c>
      <c r="B465" s="238" t="s">
        <v>1026</v>
      </c>
      <c r="C465" s="238">
        <v>9999</v>
      </c>
      <c r="D465" s="238" t="s">
        <v>1865</v>
      </c>
      <c r="E465" s="238">
        <v>1041341</v>
      </c>
      <c r="F465" s="238">
        <v>160030</v>
      </c>
      <c r="G465" s="173" t="s">
        <v>1890</v>
      </c>
      <c r="H465" s="262">
        <v>900000000</v>
      </c>
      <c r="I465" s="262">
        <v>362950900</v>
      </c>
      <c r="J465" s="262">
        <v>0</v>
      </c>
      <c r="K465" s="262">
        <v>0</v>
      </c>
      <c r="L465" s="262">
        <v>0</v>
      </c>
    </row>
    <row r="466" spans="1:12" x14ac:dyDescent="0.2">
      <c r="A466" s="164" t="s">
        <v>1891</v>
      </c>
      <c r="B466" s="236" t="s">
        <v>224</v>
      </c>
      <c r="C466" s="236">
        <v>9999</v>
      </c>
      <c r="D466" s="236" t="s">
        <v>1865</v>
      </c>
      <c r="E466" s="236">
        <v>7041341</v>
      </c>
      <c r="F466" s="236">
        <v>160030</v>
      </c>
      <c r="G466" s="162" t="s">
        <v>1890</v>
      </c>
      <c r="H466" s="259">
        <v>470000000</v>
      </c>
      <c r="I466" s="259">
        <v>470000000</v>
      </c>
      <c r="J466" s="259">
        <v>0</v>
      </c>
      <c r="K466" s="259">
        <v>0</v>
      </c>
      <c r="L466" s="259">
        <v>0</v>
      </c>
    </row>
    <row r="467" spans="1:12" x14ac:dyDescent="0.2">
      <c r="A467" s="171" t="s">
        <v>1891</v>
      </c>
      <c r="B467" s="235" t="s">
        <v>605</v>
      </c>
      <c r="C467" s="235">
        <v>9999</v>
      </c>
      <c r="D467" s="235" t="s">
        <v>1865</v>
      </c>
      <c r="E467" s="235">
        <v>1041341</v>
      </c>
      <c r="F467" s="235">
        <v>160030</v>
      </c>
      <c r="G467" s="241" t="s">
        <v>1890</v>
      </c>
      <c r="H467" s="258">
        <v>76771626</v>
      </c>
      <c r="I467" s="258">
        <v>76771626</v>
      </c>
      <c r="J467" s="258">
        <v>0</v>
      </c>
      <c r="K467" s="258">
        <v>0</v>
      </c>
      <c r="L467" s="258">
        <v>0</v>
      </c>
    </row>
    <row r="468" spans="1:12" x14ac:dyDescent="0.2">
      <c r="A468" s="184" t="s">
        <v>1891</v>
      </c>
      <c r="B468" s="249" t="s">
        <v>244</v>
      </c>
      <c r="C468" s="249">
        <v>9999</v>
      </c>
      <c r="D468" s="249" t="s">
        <v>1865</v>
      </c>
      <c r="E468" s="249">
        <v>7041341</v>
      </c>
      <c r="F468" s="249">
        <v>160030</v>
      </c>
      <c r="G468" s="254" t="s">
        <v>1890</v>
      </c>
      <c r="H468" s="263">
        <v>98546631</v>
      </c>
      <c r="I468" s="263">
        <v>98546631</v>
      </c>
      <c r="J468" s="263">
        <v>0</v>
      </c>
      <c r="K468" s="263">
        <v>0</v>
      </c>
      <c r="L468" s="263">
        <v>0</v>
      </c>
    </row>
    <row r="469" spans="1:12" x14ac:dyDescent="0.2">
      <c r="A469" s="164" t="s">
        <v>1891</v>
      </c>
      <c r="B469" s="236" t="s">
        <v>1049</v>
      </c>
      <c r="C469" s="236">
        <v>9999</v>
      </c>
      <c r="D469" s="236" t="s">
        <v>1865</v>
      </c>
      <c r="E469" s="236">
        <v>7041341</v>
      </c>
      <c r="F469" s="236">
        <v>160030</v>
      </c>
      <c r="G469" s="162" t="s">
        <v>1890</v>
      </c>
      <c r="H469" s="259">
        <v>0</v>
      </c>
      <c r="I469" s="259">
        <v>506811877</v>
      </c>
      <c r="J469" s="259">
        <v>0</v>
      </c>
      <c r="K469" s="259">
        <v>0</v>
      </c>
      <c r="L469" s="259">
        <v>0</v>
      </c>
    </row>
    <row r="470" spans="1:12" x14ac:dyDescent="0.2">
      <c r="A470" s="164" t="s">
        <v>1891</v>
      </c>
      <c r="B470" s="236" t="s">
        <v>1059</v>
      </c>
      <c r="C470" s="236">
        <v>9999</v>
      </c>
      <c r="D470" s="236" t="s">
        <v>1865</v>
      </c>
      <c r="E470" s="236">
        <v>1041341</v>
      </c>
      <c r="F470" s="236">
        <v>160030</v>
      </c>
      <c r="G470" s="162" t="s">
        <v>1890</v>
      </c>
      <c r="H470" s="259">
        <v>0</v>
      </c>
      <c r="I470" s="259">
        <v>941985880</v>
      </c>
      <c r="J470" s="259">
        <v>0</v>
      </c>
      <c r="K470" s="259">
        <v>0</v>
      </c>
      <c r="L470" s="259">
        <v>0</v>
      </c>
    </row>
    <row r="471" spans="1:12" x14ac:dyDescent="0.2">
      <c r="A471" s="164" t="s">
        <v>1891</v>
      </c>
      <c r="B471" s="236" t="s">
        <v>1047</v>
      </c>
      <c r="C471" s="236">
        <v>9999</v>
      </c>
      <c r="D471" s="236" t="s">
        <v>1865</v>
      </c>
      <c r="E471" s="236">
        <v>7041341</v>
      </c>
      <c r="F471" s="236">
        <v>160030</v>
      </c>
      <c r="G471" s="162" t="s">
        <v>1890</v>
      </c>
      <c r="H471" s="259">
        <v>0</v>
      </c>
      <c r="I471" s="259">
        <v>67846472</v>
      </c>
      <c r="J471" s="259">
        <v>0</v>
      </c>
      <c r="K471" s="259">
        <v>0</v>
      </c>
      <c r="L471" s="259">
        <v>0</v>
      </c>
    </row>
    <row r="472" spans="1:12" x14ac:dyDescent="0.2">
      <c r="A472" s="171" t="s">
        <v>1891</v>
      </c>
      <c r="B472" s="235" t="s">
        <v>1052</v>
      </c>
      <c r="C472" s="235">
        <v>9999</v>
      </c>
      <c r="D472" s="235" t="s">
        <v>1865</v>
      </c>
      <c r="E472" s="235">
        <v>7041341</v>
      </c>
      <c r="F472" s="235">
        <v>160030</v>
      </c>
      <c r="G472" s="241" t="s">
        <v>1890</v>
      </c>
      <c r="H472" s="258">
        <v>0</v>
      </c>
      <c r="I472" s="258">
        <v>12577008</v>
      </c>
      <c r="J472" s="258">
        <v>0</v>
      </c>
      <c r="K472" s="258">
        <v>0</v>
      </c>
      <c r="L472" s="258">
        <v>0</v>
      </c>
    </row>
    <row r="473" spans="1:12" x14ac:dyDescent="0.2">
      <c r="A473" s="164" t="s">
        <v>1891</v>
      </c>
      <c r="B473" s="236" t="s">
        <v>1050</v>
      </c>
      <c r="C473" s="236">
        <v>9999</v>
      </c>
      <c r="D473" s="236" t="s">
        <v>1865</v>
      </c>
      <c r="E473" s="236">
        <v>7041341</v>
      </c>
      <c r="F473" s="236">
        <v>160030</v>
      </c>
      <c r="G473" s="162" t="s">
        <v>1890</v>
      </c>
      <c r="H473" s="259">
        <v>0</v>
      </c>
      <c r="I473" s="259">
        <v>138819243</v>
      </c>
      <c r="J473" s="259">
        <v>0</v>
      </c>
      <c r="K473" s="259">
        <v>0</v>
      </c>
      <c r="L473" s="259">
        <v>0</v>
      </c>
    </row>
    <row r="474" spans="1:12" x14ac:dyDescent="0.2">
      <c r="A474" s="167" t="s">
        <v>1891</v>
      </c>
      <c r="B474" s="237" t="s">
        <v>1041</v>
      </c>
      <c r="C474" s="236">
        <v>9999</v>
      </c>
      <c r="D474" s="237" t="s">
        <v>1865</v>
      </c>
      <c r="E474" s="236">
        <v>7041341</v>
      </c>
      <c r="F474" s="236">
        <v>160030</v>
      </c>
      <c r="G474" s="165" t="s">
        <v>1890</v>
      </c>
      <c r="H474" s="259">
        <v>0</v>
      </c>
      <c r="I474" s="259">
        <v>236969767</v>
      </c>
      <c r="J474" s="259">
        <v>0</v>
      </c>
      <c r="K474" s="259">
        <v>0</v>
      </c>
      <c r="L474" s="259">
        <v>0</v>
      </c>
    </row>
    <row r="475" spans="1:12" x14ac:dyDescent="0.2">
      <c r="A475" s="164" t="s">
        <v>1891</v>
      </c>
      <c r="B475" s="236" t="s">
        <v>1042</v>
      </c>
      <c r="C475" s="236">
        <v>9999</v>
      </c>
      <c r="D475" s="236" t="s">
        <v>1865</v>
      </c>
      <c r="E475" s="236">
        <v>7041341</v>
      </c>
      <c r="F475" s="236">
        <v>160030</v>
      </c>
      <c r="G475" s="162" t="s">
        <v>1890</v>
      </c>
      <c r="H475" s="259">
        <v>0</v>
      </c>
      <c r="I475" s="259">
        <v>12656174</v>
      </c>
      <c r="J475" s="259">
        <v>0</v>
      </c>
      <c r="K475" s="259">
        <v>0</v>
      </c>
      <c r="L475" s="259">
        <v>0</v>
      </c>
    </row>
    <row r="476" spans="1:12" x14ac:dyDescent="0.2">
      <c r="A476" s="184" t="s">
        <v>1891</v>
      </c>
      <c r="B476" s="249" t="s">
        <v>1048</v>
      </c>
      <c r="C476" s="249">
        <v>9999</v>
      </c>
      <c r="D476" s="249" t="s">
        <v>1865</v>
      </c>
      <c r="E476" s="249">
        <v>7041341</v>
      </c>
      <c r="F476" s="249">
        <v>160030</v>
      </c>
      <c r="G476" s="254" t="s">
        <v>1890</v>
      </c>
      <c r="H476" s="263">
        <v>0</v>
      </c>
      <c r="I476" s="263">
        <v>40051577</v>
      </c>
      <c r="J476" s="263">
        <v>0</v>
      </c>
      <c r="K476" s="263">
        <v>0</v>
      </c>
      <c r="L476" s="263">
        <v>0</v>
      </c>
    </row>
    <row r="477" spans="1:12" x14ac:dyDescent="0.2">
      <c r="A477" s="175" t="s">
        <v>1891</v>
      </c>
      <c r="B477" s="238" t="s">
        <v>1053</v>
      </c>
      <c r="C477" s="238">
        <v>9999</v>
      </c>
      <c r="D477" s="238" t="s">
        <v>1865</v>
      </c>
      <c r="E477" s="238">
        <v>1041341</v>
      </c>
      <c r="F477" s="238">
        <v>160030</v>
      </c>
      <c r="G477" s="173" t="s">
        <v>1890</v>
      </c>
      <c r="H477" s="262">
        <v>0</v>
      </c>
      <c r="I477" s="262">
        <v>43555958</v>
      </c>
      <c r="J477" s="262">
        <v>0</v>
      </c>
      <c r="K477" s="262">
        <v>0</v>
      </c>
      <c r="L477" s="262">
        <v>0</v>
      </c>
    </row>
    <row r="478" spans="1:12" s="189" customFormat="1" x14ac:dyDescent="0.2">
      <c r="A478" s="164" t="s">
        <v>1887</v>
      </c>
      <c r="B478" s="246" t="s">
        <v>552</v>
      </c>
      <c r="C478" s="246" t="s">
        <v>552</v>
      </c>
      <c r="D478" s="246" t="s">
        <v>552</v>
      </c>
      <c r="E478" s="246" t="s">
        <v>552</v>
      </c>
      <c r="F478" s="246" t="s">
        <v>552</v>
      </c>
      <c r="G478" s="191" t="s">
        <v>1888</v>
      </c>
      <c r="H478" s="260">
        <v>300000000</v>
      </c>
      <c r="I478" s="260">
        <v>300000000</v>
      </c>
      <c r="J478" s="260">
        <v>297558346</v>
      </c>
      <c r="K478" s="260">
        <v>297558346</v>
      </c>
      <c r="L478" s="260">
        <v>297558346</v>
      </c>
    </row>
    <row r="479" spans="1:12" x14ac:dyDescent="0.2">
      <c r="A479" s="164" t="s">
        <v>1887</v>
      </c>
      <c r="B479" s="236" t="s">
        <v>181</v>
      </c>
      <c r="C479" s="236">
        <v>9999</v>
      </c>
      <c r="D479" s="236" t="s">
        <v>1865</v>
      </c>
      <c r="E479" s="236">
        <v>7041341</v>
      </c>
      <c r="F479" s="236">
        <v>160030</v>
      </c>
      <c r="G479" s="162" t="s">
        <v>1886</v>
      </c>
      <c r="H479" s="259">
        <v>300000000</v>
      </c>
      <c r="I479" s="259">
        <v>300000000</v>
      </c>
      <c r="J479" s="259">
        <v>297558346</v>
      </c>
      <c r="K479" s="259">
        <v>297558346</v>
      </c>
      <c r="L479" s="259">
        <v>297558346</v>
      </c>
    </row>
    <row r="480" spans="1:12" s="189" customFormat="1" x14ac:dyDescent="0.2">
      <c r="A480" s="164" t="s">
        <v>1882</v>
      </c>
      <c r="B480" s="246" t="s">
        <v>552</v>
      </c>
      <c r="C480" s="246" t="s">
        <v>552</v>
      </c>
      <c r="D480" s="246" t="s">
        <v>552</v>
      </c>
      <c r="E480" s="246" t="s">
        <v>552</v>
      </c>
      <c r="F480" s="246" t="s">
        <v>552</v>
      </c>
      <c r="G480" s="191" t="s">
        <v>1884</v>
      </c>
      <c r="H480" s="260">
        <v>11530293682</v>
      </c>
      <c r="I480" s="260">
        <v>13414856331</v>
      </c>
      <c r="J480" s="260">
        <v>1987416611</v>
      </c>
      <c r="K480" s="260">
        <v>1987416611</v>
      </c>
      <c r="L480" s="260">
        <v>1987416611</v>
      </c>
    </row>
    <row r="481" spans="1:12" x14ac:dyDescent="0.2">
      <c r="A481" s="164" t="s">
        <v>1882</v>
      </c>
      <c r="B481" s="236" t="s">
        <v>241</v>
      </c>
      <c r="C481" s="236">
        <v>9999</v>
      </c>
      <c r="D481" s="236" t="s">
        <v>1865</v>
      </c>
      <c r="E481" s="236">
        <v>1041341</v>
      </c>
      <c r="F481" s="236">
        <v>160030</v>
      </c>
      <c r="G481" s="162" t="s">
        <v>1883</v>
      </c>
      <c r="H481" s="259">
        <v>157879562</v>
      </c>
      <c r="I481" s="259">
        <v>69293187</v>
      </c>
      <c r="J481" s="259">
        <v>0</v>
      </c>
      <c r="K481" s="259">
        <v>0</v>
      </c>
      <c r="L481" s="259">
        <v>0</v>
      </c>
    </row>
    <row r="482" spans="1:12" x14ac:dyDescent="0.2">
      <c r="A482" s="167" t="s">
        <v>1882</v>
      </c>
      <c r="B482" s="237" t="s">
        <v>241</v>
      </c>
      <c r="C482" s="236">
        <v>9999</v>
      </c>
      <c r="D482" s="237" t="s">
        <v>1865</v>
      </c>
      <c r="E482" s="236">
        <v>1041341</v>
      </c>
      <c r="F482" s="236">
        <v>160030</v>
      </c>
      <c r="G482" s="165" t="s">
        <v>1881</v>
      </c>
      <c r="H482" s="259">
        <v>4887414120</v>
      </c>
      <c r="I482" s="259">
        <v>650000000</v>
      </c>
      <c r="J482" s="259">
        <v>643626042</v>
      </c>
      <c r="K482" s="259">
        <v>643626042</v>
      </c>
      <c r="L482" s="259">
        <v>643626042</v>
      </c>
    </row>
    <row r="483" spans="1:12" x14ac:dyDescent="0.2">
      <c r="A483" s="167" t="s">
        <v>1882</v>
      </c>
      <c r="B483" s="237" t="s">
        <v>1026</v>
      </c>
      <c r="C483" s="236">
        <v>9999</v>
      </c>
      <c r="D483" s="237" t="s">
        <v>1865</v>
      </c>
      <c r="E483" s="236">
        <v>1041341</v>
      </c>
      <c r="F483" s="236">
        <v>160030</v>
      </c>
      <c r="G483" s="165" t="s">
        <v>1881</v>
      </c>
      <c r="H483" s="259">
        <v>225000000</v>
      </c>
      <c r="I483" s="259">
        <v>225000000</v>
      </c>
      <c r="J483" s="259">
        <v>0</v>
      </c>
      <c r="K483" s="259">
        <v>0</v>
      </c>
      <c r="L483" s="259">
        <v>0</v>
      </c>
    </row>
    <row r="484" spans="1:12" x14ac:dyDescent="0.2">
      <c r="A484" s="167" t="s">
        <v>1882</v>
      </c>
      <c r="B484" s="237" t="s">
        <v>224</v>
      </c>
      <c r="C484" s="236">
        <v>9999</v>
      </c>
      <c r="D484" s="237" t="s">
        <v>1865</v>
      </c>
      <c r="E484" s="236">
        <v>7041341</v>
      </c>
      <c r="F484" s="236">
        <v>160030</v>
      </c>
      <c r="G484" s="165" t="s">
        <v>1881</v>
      </c>
      <c r="H484" s="259">
        <v>200000000</v>
      </c>
      <c r="I484" s="259">
        <v>200000000</v>
      </c>
      <c r="J484" s="259">
        <v>6446733</v>
      </c>
      <c r="K484" s="259">
        <v>6446733</v>
      </c>
      <c r="L484" s="259">
        <v>6446733</v>
      </c>
    </row>
    <row r="485" spans="1:12" x14ac:dyDescent="0.2">
      <c r="A485" s="167" t="s">
        <v>1882</v>
      </c>
      <c r="B485" s="237" t="s">
        <v>162</v>
      </c>
      <c r="C485" s="236">
        <v>9999</v>
      </c>
      <c r="D485" s="237" t="s">
        <v>1865</v>
      </c>
      <c r="E485" s="236">
        <v>1041341</v>
      </c>
      <c r="F485" s="236">
        <v>160030</v>
      </c>
      <c r="G485" s="165" t="s">
        <v>1881</v>
      </c>
      <c r="H485" s="259">
        <v>3400000000</v>
      </c>
      <c r="I485" s="259">
        <v>2200000000</v>
      </c>
      <c r="J485" s="259">
        <v>0</v>
      </c>
      <c r="K485" s="259">
        <v>0</v>
      </c>
      <c r="L485" s="259">
        <v>0</v>
      </c>
    </row>
    <row r="486" spans="1:12" x14ac:dyDescent="0.2">
      <c r="A486" s="183" t="s">
        <v>1882</v>
      </c>
      <c r="B486" s="250" t="s">
        <v>1049</v>
      </c>
      <c r="C486" s="238">
        <v>9999</v>
      </c>
      <c r="D486" s="250" t="s">
        <v>1865</v>
      </c>
      <c r="E486" s="238">
        <v>7041341</v>
      </c>
      <c r="F486" s="238">
        <v>160030</v>
      </c>
      <c r="G486" s="182" t="s">
        <v>1881</v>
      </c>
      <c r="H486" s="262">
        <v>715000000</v>
      </c>
      <c r="I486" s="262">
        <v>565000000</v>
      </c>
      <c r="J486" s="262">
        <v>117697350</v>
      </c>
      <c r="K486" s="262">
        <v>117697350</v>
      </c>
      <c r="L486" s="262">
        <v>117697350</v>
      </c>
    </row>
    <row r="487" spans="1:12" x14ac:dyDescent="0.2">
      <c r="A487" s="167" t="s">
        <v>1882</v>
      </c>
      <c r="B487" s="237" t="s">
        <v>1058</v>
      </c>
      <c r="C487" s="236">
        <v>9999</v>
      </c>
      <c r="D487" s="237" t="s">
        <v>1865</v>
      </c>
      <c r="E487" s="236">
        <v>1041341</v>
      </c>
      <c r="F487" s="236">
        <v>160030</v>
      </c>
      <c r="G487" s="165" t="s">
        <v>1881</v>
      </c>
      <c r="H487" s="259">
        <v>550000000</v>
      </c>
      <c r="I487" s="259">
        <v>5621208908</v>
      </c>
      <c r="J487" s="259">
        <v>0</v>
      </c>
      <c r="K487" s="259">
        <v>0</v>
      </c>
      <c r="L487" s="259">
        <v>0</v>
      </c>
    </row>
    <row r="488" spans="1:12" x14ac:dyDescent="0.2">
      <c r="A488" s="167" t="s">
        <v>1882</v>
      </c>
      <c r="B488" s="237" t="s">
        <v>1059</v>
      </c>
      <c r="C488" s="236">
        <v>9999</v>
      </c>
      <c r="D488" s="237" t="s">
        <v>1865</v>
      </c>
      <c r="E488" s="236">
        <v>1041341</v>
      </c>
      <c r="F488" s="236">
        <v>160030</v>
      </c>
      <c r="G488" s="165" t="s">
        <v>1881</v>
      </c>
      <c r="H488" s="259">
        <v>275000000</v>
      </c>
      <c r="I488" s="259">
        <v>275000000</v>
      </c>
      <c r="J488" s="259">
        <v>0</v>
      </c>
      <c r="K488" s="259">
        <v>0</v>
      </c>
      <c r="L488" s="259">
        <v>0</v>
      </c>
    </row>
    <row r="489" spans="1:12" x14ac:dyDescent="0.2">
      <c r="A489" s="167" t="s">
        <v>1882</v>
      </c>
      <c r="B489" s="237" t="s">
        <v>1060</v>
      </c>
      <c r="C489" s="236">
        <v>9999</v>
      </c>
      <c r="D489" s="237" t="s">
        <v>1865</v>
      </c>
      <c r="E489" s="236">
        <v>1041341</v>
      </c>
      <c r="F489" s="236">
        <v>160030</v>
      </c>
      <c r="G489" s="165" t="s">
        <v>1881</v>
      </c>
      <c r="H489" s="259">
        <v>440000000</v>
      </c>
      <c r="I489" s="259">
        <v>669022609</v>
      </c>
      <c r="J489" s="259">
        <v>440000000</v>
      </c>
      <c r="K489" s="259">
        <v>440000000</v>
      </c>
      <c r="L489" s="259">
        <v>440000000</v>
      </c>
    </row>
    <row r="490" spans="1:12" x14ac:dyDescent="0.2">
      <c r="A490" s="164" t="s">
        <v>1882</v>
      </c>
      <c r="B490" s="236" t="s">
        <v>1047</v>
      </c>
      <c r="C490" s="236">
        <v>9999</v>
      </c>
      <c r="D490" s="236" t="s">
        <v>1865</v>
      </c>
      <c r="E490" s="236">
        <v>7041341</v>
      </c>
      <c r="F490" s="236">
        <v>160030</v>
      </c>
      <c r="G490" s="162" t="s">
        <v>1881</v>
      </c>
      <c r="H490" s="259">
        <v>110000000</v>
      </c>
      <c r="I490" s="259">
        <v>110000000</v>
      </c>
      <c r="J490" s="259">
        <v>0</v>
      </c>
      <c r="K490" s="259">
        <v>0</v>
      </c>
      <c r="L490" s="259">
        <v>0</v>
      </c>
    </row>
    <row r="491" spans="1:12" x14ac:dyDescent="0.2">
      <c r="A491" s="171" t="s">
        <v>1882</v>
      </c>
      <c r="B491" s="235" t="s">
        <v>1052</v>
      </c>
      <c r="C491" s="235">
        <v>9999</v>
      </c>
      <c r="D491" s="235" t="s">
        <v>1865</v>
      </c>
      <c r="E491" s="235">
        <v>7041341</v>
      </c>
      <c r="F491" s="235">
        <v>160030</v>
      </c>
      <c r="G491" s="241" t="s">
        <v>1881</v>
      </c>
      <c r="H491" s="258">
        <v>0</v>
      </c>
      <c r="I491" s="258">
        <v>17100450</v>
      </c>
      <c r="J491" s="258">
        <v>0</v>
      </c>
      <c r="K491" s="258">
        <v>0</v>
      </c>
      <c r="L491" s="258">
        <v>0</v>
      </c>
    </row>
    <row r="492" spans="1:12" x14ac:dyDescent="0.2">
      <c r="A492" s="164" t="s">
        <v>1882</v>
      </c>
      <c r="B492" s="236" t="s">
        <v>1038</v>
      </c>
      <c r="C492" s="236">
        <v>9999</v>
      </c>
      <c r="D492" s="236" t="s">
        <v>1865</v>
      </c>
      <c r="E492" s="236">
        <v>7041341</v>
      </c>
      <c r="F492" s="236">
        <v>160030</v>
      </c>
      <c r="G492" s="162" t="s">
        <v>1881</v>
      </c>
      <c r="H492" s="259">
        <v>0</v>
      </c>
      <c r="I492" s="259">
        <v>12169558</v>
      </c>
      <c r="J492" s="259">
        <v>0</v>
      </c>
      <c r="K492" s="259">
        <v>0</v>
      </c>
      <c r="L492" s="259">
        <v>0</v>
      </c>
    </row>
    <row r="493" spans="1:12" x14ac:dyDescent="0.2">
      <c r="A493" s="167" t="s">
        <v>1882</v>
      </c>
      <c r="B493" s="237" t="s">
        <v>1050</v>
      </c>
      <c r="C493" s="236">
        <v>9999</v>
      </c>
      <c r="D493" s="237" t="s">
        <v>1865</v>
      </c>
      <c r="E493" s="236">
        <v>7041341</v>
      </c>
      <c r="F493" s="236">
        <v>160030</v>
      </c>
      <c r="G493" s="165" t="s">
        <v>1881</v>
      </c>
      <c r="H493" s="259">
        <v>0</v>
      </c>
      <c r="I493" s="259">
        <v>49400775</v>
      </c>
      <c r="J493" s="259">
        <v>0</v>
      </c>
      <c r="K493" s="259">
        <v>0</v>
      </c>
      <c r="L493" s="259">
        <v>0</v>
      </c>
    </row>
    <row r="494" spans="1:12" x14ac:dyDescent="0.2">
      <c r="A494" s="167" t="s">
        <v>1882</v>
      </c>
      <c r="B494" s="237" t="s">
        <v>1051</v>
      </c>
      <c r="C494" s="236">
        <v>9999</v>
      </c>
      <c r="D494" s="237" t="s">
        <v>1865</v>
      </c>
      <c r="E494" s="236">
        <v>7041341</v>
      </c>
      <c r="F494" s="236">
        <v>160030</v>
      </c>
      <c r="G494" s="165" t="s">
        <v>1881</v>
      </c>
      <c r="H494" s="259">
        <v>0</v>
      </c>
      <c r="I494" s="259">
        <v>1360638319</v>
      </c>
      <c r="J494" s="259">
        <v>68698385</v>
      </c>
      <c r="K494" s="259">
        <v>68698385</v>
      </c>
      <c r="L494" s="259">
        <v>68698385</v>
      </c>
    </row>
    <row r="495" spans="1:12" x14ac:dyDescent="0.2">
      <c r="A495" s="167" t="s">
        <v>1882</v>
      </c>
      <c r="B495" s="237" t="s">
        <v>1041</v>
      </c>
      <c r="C495" s="236">
        <v>9999</v>
      </c>
      <c r="D495" s="237" t="s">
        <v>1865</v>
      </c>
      <c r="E495" s="236">
        <v>7041341</v>
      </c>
      <c r="F495" s="236">
        <v>160030</v>
      </c>
      <c r="G495" s="165" t="s">
        <v>1881</v>
      </c>
      <c r="H495" s="259">
        <v>220000000</v>
      </c>
      <c r="I495" s="259">
        <v>220000000</v>
      </c>
      <c r="J495" s="259">
        <v>109002447</v>
      </c>
      <c r="K495" s="259">
        <v>109002447</v>
      </c>
      <c r="L495" s="259">
        <v>109002447</v>
      </c>
    </row>
    <row r="496" spans="1:12" x14ac:dyDescent="0.2">
      <c r="A496" s="167" t="s">
        <v>1882</v>
      </c>
      <c r="B496" s="237" t="s">
        <v>1042</v>
      </c>
      <c r="C496" s="236">
        <v>9999</v>
      </c>
      <c r="D496" s="237" t="s">
        <v>1865</v>
      </c>
      <c r="E496" s="236">
        <v>7041341</v>
      </c>
      <c r="F496" s="236">
        <v>160030</v>
      </c>
      <c r="G496" s="165" t="s">
        <v>1881</v>
      </c>
      <c r="H496" s="259">
        <v>55000000</v>
      </c>
      <c r="I496" s="259">
        <v>55000000</v>
      </c>
      <c r="J496" s="259">
        <v>13151112</v>
      </c>
      <c r="K496" s="259">
        <v>13151112</v>
      </c>
      <c r="L496" s="259">
        <v>13151112</v>
      </c>
    </row>
    <row r="497" spans="1:12" x14ac:dyDescent="0.2">
      <c r="A497" s="167" t="s">
        <v>1882</v>
      </c>
      <c r="B497" s="237" t="s">
        <v>1061</v>
      </c>
      <c r="C497" s="236">
        <v>9999</v>
      </c>
      <c r="D497" s="237" t="s">
        <v>1865</v>
      </c>
      <c r="E497" s="236">
        <v>1041341</v>
      </c>
      <c r="F497" s="236">
        <v>160030</v>
      </c>
      <c r="G497" s="165" t="s">
        <v>1881</v>
      </c>
      <c r="H497" s="259">
        <v>220000000</v>
      </c>
      <c r="I497" s="259">
        <v>498086606</v>
      </c>
      <c r="J497" s="259">
        <v>0</v>
      </c>
      <c r="K497" s="259">
        <v>0</v>
      </c>
      <c r="L497" s="259">
        <v>0</v>
      </c>
    </row>
    <row r="498" spans="1:12" x14ac:dyDescent="0.2">
      <c r="A498" s="167" t="s">
        <v>1882</v>
      </c>
      <c r="B498" s="237" t="s">
        <v>1048</v>
      </c>
      <c r="C498" s="236">
        <v>9999</v>
      </c>
      <c r="D498" s="237" t="s">
        <v>1865</v>
      </c>
      <c r="E498" s="236">
        <v>7041341</v>
      </c>
      <c r="F498" s="236">
        <v>160030</v>
      </c>
      <c r="G498" s="165" t="s">
        <v>1881</v>
      </c>
      <c r="H498" s="259">
        <v>75000000</v>
      </c>
      <c r="I498" s="259">
        <v>95530120</v>
      </c>
      <c r="J498" s="259">
        <v>75000000</v>
      </c>
      <c r="K498" s="259">
        <v>75000000</v>
      </c>
      <c r="L498" s="259">
        <v>75000000</v>
      </c>
    </row>
    <row r="499" spans="1:12" x14ac:dyDescent="0.2">
      <c r="A499" s="183" t="s">
        <v>1882</v>
      </c>
      <c r="B499" s="250" t="s">
        <v>1054</v>
      </c>
      <c r="C499" s="238">
        <v>9999</v>
      </c>
      <c r="D499" s="250" t="s">
        <v>1865</v>
      </c>
      <c r="E499" s="238">
        <v>1041341</v>
      </c>
      <c r="F499" s="238">
        <v>160030</v>
      </c>
      <c r="G499" s="182" t="s">
        <v>1881</v>
      </c>
      <c r="H499" s="262">
        <v>0</v>
      </c>
      <c r="I499" s="262">
        <v>852699</v>
      </c>
      <c r="J499" s="262">
        <v>0</v>
      </c>
      <c r="K499" s="262">
        <v>0</v>
      </c>
      <c r="L499" s="262">
        <v>0</v>
      </c>
    </row>
    <row r="500" spans="1:12" x14ac:dyDescent="0.2">
      <c r="A500" s="171" t="s">
        <v>1882</v>
      </c>
      <c r="B500" s="235" t="s">
        <v>1053</v>
      </c>
      <c r="C500" s="235">
        <v>9999</v>
      </c>
      <c r="D500" s="235" t="s">
        <v>1865</v>
      </c>
      <c r="E500" s="235">
        <v>1041341</v>
      </c>
      <c r="F500" s="235">
        <v>160030</v>
      </c>
      <c r="G500" s="241" t="s">
        <v>1881</v>
      </c>
      <c r="H500" s="258">
        <v>0</v>
      </c>
      <c r="I500" s="258">
        <v>521553100</v>
      </c>
      <c r="J500" s="258">
        <v>513794542</v>
      </c>
      <c r="K500" s="258">
        <v>513794542</v>
      </c>
      <c r="L500" s="258">
        <v>513794542</v>
      </c>
    </row>
    <row r="501" spans="1:12" s="189" customFormat="1" x14ac:dyDescent="0.2">
      <c r="A501" s="164" t="s">
        <v>1840</v>
      </c>
      <c r="B501" s="246" t="s">
        <v>552</v>
      </c>
      <c r="C501" s="246" t="s">
        <v>552</v>
      </c>
      <c r="D501" s="246" t="s">
        <v>552</v>
      </c>
      <c r="E501" s="246" t="s">
        <v>552</v>
      </c>
      <c r="F501" s="246" t="s">
        <v>552</v>
      </c>
      <c r="G501" s="191" t="s">
        <v>1879</v>
      </c>
      <c r="H501" s="260">
        <v>15517429621</v>
      </c>
      <c r="I501" s="260">
        <v>23588424430</v>
      </c>
      <c r="J501" s="260">
        <v>13006518314</v>
      </c>
      <c r="K501" s="260">
        <v>5048676256</v>
      </c>
      <c r="L501" s="260">
        <v>5048676256</v>
      </c>
    </row>
    <row r="502" spans="1:12" s="189" customFormat="1" x14ac:dyDescent="0.2">
      <c r="A502" s="164" t="s">
        <v>1876</v>
      </c>
      <c r="B502" s="246" t="s">
        <v>552</v>
      </c>
      <c r="C502" s="246" t="s">
        <v>552</v>
      </c>
      <c r="D502" s="246" t="s">
        <v>552</v>
      </c>
      <c r="E502" s="246" t="s">
        <v>552</v>
      </c>
      <c r="F502" s="246" t="s">
        <v>552</v>
      </c>
      <c r="G502" s="191" t="s">
        <v>1878</v>
      </c>
      <c r="H502" s="260">
        <v>884497832</v>
      </c>
      <c r="I502" s="260">
        <v>884497832</v>
      </c>
      <c r="J502" s="260">
        <v>372547706</v>
      </c>
      <c r="K502" s="260">
        <v>372547706</v>
      </c>
      <c r="L502" s="260">
        <v>372547706</v>
      </c>
    </row>
    <row r="503" spans="1:12" x14ac:dyDescent="0.2">
      <c r="A503" s="167" t="s">
        <v>1876</v>
      </c>
      <c r="B503" s="237" t="s">
        <v>200</v>
      </c>
      <c r="C503" s="236">
        <v>9999</v>
      </c>
      <c r="D503" s="237" t="s">
        <v>1875</v>
      </c>
      <c r="E503" s="236">
        <v>7042171</v>
      </c>
      <c r="F503" s="236">
        <v>160037</v>
      </c>
      <c r="G503" s="165" t="s">
        <v>1877</v>
      </c>
      <c r="H503" s="259">
        <v>105727260</v>
      </c>
      <c r="I503" s="259">
        <v>105727260</v>
      </c>
      <c r="J503" s="259">
        <v>20520923</v>
      </c>
      <c r="K503" s="259">
        <v>20520923</v>
      </c>
      <c r="L503" s="259">
        <v>20520923</v>
      </c>
    </row>
    <row r="504" spans="1:12" x14ac:dyDescent="0.2">
      <c r="A504" s="167" t="s">
        <v>1876</v>
      </c>
      <c r="B504" s="237" t="s">
        <v>201</v>
      </c>
      <c r="C504" s="236">
        <v>9999</v>
      </c>
      <c r="D504" s="237" t="s">
        <v>1875</v>
      </c>
      <c r="E504" s="236">
        <v>7042171</v>
      </c>
      <c r="F504" s="236">
        <v>160037</v>
      </c>
      <c r="G504" s="165" t="s">
        <v>1877</v>
      </c>
      <c r="H504" s="259">
        <v>1000000</v>
      </c>
      <c r="I504" s="259">
        <v>1000000</v>
      </c>
      <c r="J504" s="259">
        <v>638616</v>
      </c>
      <c r="K504" s="259">
        <v>638616</v>
      </c>
      <c r="L504" s="259">
        <v>638616</v>
      </c>
    </row>
    <row r="505" spans="1:12" x14ac:dyDescent="0.2">
      <c r="A505" s="167" t="s">
        <v>1876</v>
      </c>
      <c r="B505" s="237" t="s">
        <v>202</v>
      </c>
      <c r="C505" s="236">
        <v>9999</v>
      </c>
      <c r="D505" s="237" t="s">
        <v>1875</v>
      </c>
      <c r="E505" s="236">
        <v>7042171</v>
      </c>
      <c r="F505" s="236">
        <v>160037</v>
      </c>
      <c r="G505" s="165" t="s">
        <v>1877</v>
      </c>
      <c r="H505" s="259">
        <v>21088985</v>
      </c>
      <c r="I505" s="259">
        <v>21088985</v>
      </c>
      <c r="J505" s="259">
        <v>8478935</v>
      </c>
      <c r="K505" s="259">
        <v>8478935</v>
      </c>
      <c r="L505" s="259">
        <v>8478935</v>
      </c>
    </row>
    <row r="506" spans="1:12" x14ac:dyDescent="0.2">
      <c r="A506" s="183" t="s">
        <v>1876</v>
      </c>
      <c r="B506" s="250" t="s">
        <v>200</v>
      </c>
      <c r="C506" s="238">
        <v>9999</v>
      </c>
      <c r="D506" s="250" t="s">
        <v>1875</v>
      </c>
      <c r="E506" s="238">
        <v>7042171</v>
      </c>
      <c r="F506" s="238">
        <v>160037</v>
      </c>
      <c r="G506" s="182" t="s">
        <v>1874</v>
      </c>
      <c r="H506" s="262">
        <v>5000000</v>
      </c>
      <c r="I506" s="262">
        <v>5000000</v>
      </c>
      <c r="J506" s="262">
        <v>0</v>
      </c>
      <c r="K506" s="262">
        <v>0</v>
      </c>
      <c r="L506" s="262">
        <v>0</v>
      </c>
    </row>
    <row r="507" spans="1:12" x14ac:dyDescent="0.2">
      <c r="A507" s="167" t="s">
        <v>1876</v>
      </c>
      <c r="B507" s="237" t="s">
        <v>203</v>
      </c>
      <c r="C507" s="236">
        <v>9999</v>
      </c>
      <c r="D507" s="237" t="s">
        <v>1875</v>
      </c>
      <c r="E507" s="236">
        <v>7042171</v>
      </c>
      <c r="F507" s="236">
        <v>160037</v>
      </c>
      <c r="G507" s="165" t="s">
        <v>1874</v>
      </c>
      <c r="H507" s="259">
        <v>681152281</v>
      </c>
      <c r="I507" s="259">
        <v>681152281</v>
      </c>
      <c r="J507" s="259">
        <v>303733502</v>
      </c>
      <c r="K507" s="259">
        <v>303733502</v>
      </c>
      <c r="L507" s="259">
        <v>303733502</v>
      </c>
    </row>
    <row r="508" spans="1:12" x14ac:dyDescent="0.2">
      <c r="A508" s="167" t="s">
        <v>1876</v>
      </c>
      <c r="B508" s="237" t="s">
        <v>204</v>
      </c>
      <c r="C508" s="236">
        <v>9999</v>
      </c>
      <c r="D508" s="237" t="s">
        <v>1875</v>
      </c>
      <c r="E508" s="236">
        <v>7042171</v>
      </c>
      <c r="F508" s="236">
        <v>160037</v>
      </c>
      <c r="G508" s="165" t="s">
        <v>1874</v>
      </c>
      <c r="H508" s="259">
        <v>20894580</v>
      </c>
      <c r="I508" s="259">
        <v>20894580</v>
      </c>
      <c r="J508" s="259">
        <v>15555082</v>
      </c>
      <c r="K508" s="259">
        <v>15555082</v>
      </c>
      <c r="L508" s="259">
        <v>15555082</v>
      </c>
    </row>
    <row r="509" spans="1:12" x14ac:dyDescent="0.2">
      <c r="A509" s="167" t="s">
        <v>1876</v>
      </c>
      <c r="B509" s="237" t="s">
        <v>201</v>
      </c>
      <c r="C509" s="236">
        <v>9999</v>
      </c>
      <c r="D509" s="237" t="s">
        <v>1875</v>
      </c>
      <c r="E509" s="236">
        <v>7042171</v>
      </c>
      <c r="F509" s="236">
        <v>160037</v>
      </c>
      <c r="G509" s="165" t="s">
        <v>1874</v>
      </c>
      <c r="H509" s="259">
        <v>4820633</v>
      </c>
      <c r="I509" s="259">
        <v>4820633</v>
      </c>
      <c r="J509" s="259">
        <v>0</v>
      </c>
      <c r="K509" s="259">
        <v>0</v>
      </c>
      <c r="L509" s="259">
        <v>0</v>
      </c>
    </row>
    <row r="510" spans="1:12" x14ac:dyDescent="0.2">
      <c r="A510" s="171" t="s">
        <v>1876</v>
      </c>
      <c r="B510" s="235" t="s">
        <v>202</v>
      </c>
      <c r="C510" s="235">
        <v>9999</v>
      </c>
      <c r="D510" s="235" t="s">
        <v>1875</v>
      </c>
      <c r="E510" s="235">
        <v>7042171</v>
      </c>
      <c r="F510" s="235">
        <v>160037</v>
      </c>
      <c r="G510" s="241" t="s">
        <v>1874</v>
      </c>
      <c r="H510" s="258">
        <v>44814093</v>
      </c>
      <c r="I510" s="258">
        <v>44814093</v>
      </c>
      <c r="J510" s="258">
        <v>23620648</v>
      </c>
      <c r="K510" s="258">
        <v>23620648</v>
      </c>
      <c r="L510" s="258">
        <v>23620648</v>
      </c>
    </row>
    <row r="511" spans="1:12" s="189" customFormat="1" x14ac:dyDescent="0.2">
      <c r="A511" s="167" t="s">
        <v>1872</v>
      </c>
      <c r="B511" s="245" t="s">
        <v>552</v>
      </c>
      <c r="C511" s="246" t="s">
        <v>552</v>
      </c>
      <c r="D511" s="245" t="s">
        <v>552</v>
      </c>
      <c r="E511" s="246" t="s">
        <v>552</v>
      </c>
      <c r="F511" s="246" t="s">
        <v>552</v>
      </c>
      <c r="G511" s="190" t="s">
        <v>1873</v>
      </c>
      <c r="H511" s="260">
        <v>0</v>
      </c>
      <c r="I511" s="260">
        <v>500000000</v>
      </c>
      <c r="J511" s="260">
        <v>0</v>
      </c>
      <c r="K511" s="260">
        <v>0</v>
      </c>
      <c r="L511" s="260">
        <v>0</v>
      </c>
    </row>
    <row r="512" spans="1:12" x14ac:dyDescent="0.2">
      <c r="A512" s="167" t="s">
        <v>1871</v>
      </c>
      <c r="B512" s="237" t="s">
        <v>552</v>
      </c>
      <c r="C512" s="236" t="s">
        <v>552</v>
      </c>
      <c r="D512" s="237" t="s">
        <v>552</v>
      </c>
      <c r="E512" s="236" t="s">
        <v>552</v>
      </c>
      <c r="F512" s="236" t="s">
        <v>552</v>
      </c>
      <c r="G512" s="165" t="s">
        <v>1870</v>
      </c>
      <c r="H512" s="259">
        <v>0</v>
      </c>
      <c r="I512" s="259">
        <v>500000000</v>
      </c>
      <c r="J512" s="259">
        <v>0</v>
      </c>
      <c r="K512" s="259">
        <v>0</v>
      </c>
      <c r="L512" s="259">
        <v>0</v>
      </c>
    </row>
    <row r="513" spans="1:12" x14ac:dyDescent="0.2">
      <c r="A513" s="164" t="s">
        <v>1871</v>
      </c>
      <c r="B513" s="236" t="s">
        <v>1085</v>
      </c>
      <c r="C513" s="236">
        <v>9999</v>
      </c>
      <c r="D513" s="236" t="s">
        <v>1865</v>
      </c>
      <c r="E513" s="236">
        <v>70413286</v>
      </c>
      <c r="F513" s="236">
        <v>160040</v>
      </c>
      <c r="G513" s="162" t="s">
        <v>1870</v>
      </c>
      <c r="H513" s="259">
        <v>0</v>
      </c>
      <c r="I513" s="259">
        <v>500000000</v>
      </c>
      <c r="J513" s="259">
        <v>0</v>
      </c>
      <c r="K513" s="259">
        <v>0</v>
      </c>
      <c r="L513" s="259">
        <v>0</v>
      </c>
    </row>
    <row r="514" spans="1:12" s="189" customFormat="1" x14ac:dyDescent="0.2">
      <c r="A514" s="167" t="s">
        <v>1860</v>
      </c>
      <c r="B514" s="245" t="s">
        <v>552</v>
      </c>
      <c r="C514" s="246" t="s">
        <v>552</v>
      </c>
      <c r="D514" s="245" t="s">
        <v>552</v>
      </c>
      <c r="E514" s="246" t="s">
        <v>552</v>
      </c>
      <c r="F514" s="246" t="s">
        <v>552</v>
      </c>
      <c r="G514" s="190" t="s">
        <v>1869</v>
      </c>
      <c r="H514" s="260">
        <v>2925797555</v>
      </c>
      <c r="I514" s="260">
        <v>7178797868</v>
      </c>
      <c r="J514" s="260">
        <v>2226810291</v>
      </c>
      <c r="K514" s="260">
        <v>1395489566</v>
      </c>
      <c r="L514" s="260">
        <v>1395489566</v>
      </c>
    </row>
    <row r="515" spans="1:12" x14ac:dyDescent="0.2">
      <c r="A515" s="183" t="s">
        <v>1860</v>
      </c>
      <c r="B515" s="250" t="s">
        <v>1026</v>
      </c>
      <c r="C515" s="238">
        <v>9999</v>
      </c>
      <c r="D515" s="250" t="s">
        <v>1865</v>
      </c>
      <c r="E515" s="238">
        <v>1041341</v>
      </c>
      <c r="F515" s="238">
        <v>160030</v>
      </c>
      <c r="G515" s="182" t="s">
        <v>1868</v>
      </c>
      <c r="H515" s="262">
        <v>103712000</v>
      </c>
      <c r="I515" s="262">
        <v>103712000</v>
      </c>
      <c r="J515" s="262">
        <v>61552800</v>
      </c>
      <c r="K515" s="262">
        <v>35905800</v>
      </c>
      <c r="L515" s="262">
        <v>35905800</v>
      </c>
    </row>
    <row r="516" spans="1:12" x14ac:dyDescent="0.2">
      <c r="A516" s="171" t="s">
        <v>1860</v>
      </c>
      <c r="B516" s="235" t="s">
        <v>1040</v>
      </c>
      <c r="C516" s="235">
        <v>9999</v>
      </c>
      <c r="D516" s="235" t="s">
        <v>1865</v>
      </c>
      <c r="E516" s="235">
        <v>1041341</v>
      </c>
      <c r="F516" s="235">
        <v>160030</v>
      </c>
      <c r="G516" s="241" t="s">
        <v>1868</v>
      </c>
      <c r="H516" s="258">
        <v>23904000</v>
      </c>
      <c r="I516" s="258">
        <v>43904000</v>
      </c>
      <c r="J516" s="258">
        <v>20517600</v>
      </c>
      <c r="K516" s="258">
        <v>20517600</v>
      </c>
      <c r="L516" s="258">
        <v>20517600</v>
      </c>
    </row>
    <row r="517" spans="1:12" x14ac:dyDescent="0.2">
      <c r="A517" s="167" t="s">
        <v>1860</v>
      </c>
      <c r="B517" s="237" t="s">
        <v>1026</v>
      </c>
      <c r="C517" s="236">
        <v>9999</v>
      </c>
      <c r="D517" s="237" t="s">
        <v>1865</v>
      </c>
      <c r="E517" s="236">
        <v>1042171</v>
      </c>
      <c r="F517" s="236">
        <v>160037</v>
      </c>
      <c r="G517" s="165" t="s">
        <v>1867</v>
      </c>
      <c r="H517" s="259">
        <v>192000000</v>
      </c>
      <c r="I517" s="259">
        <v>192000000</v>
      </c>
      <c r="J517" s="259">
        <v>77022651</v>
      </c>
      <c r="K517" s="259">
        <v>32925035</v>
      </c>
      <c r="L517" s="259">
        <v>32925035</v>
      </c>
    </row>
    <row r="518" spans="1:12" x14ac:dyDescent="0.2">
      <c r="A518" s="167" t="s">
        <v>1860</v>
      </c>
      <c r="B518" s="237" t="s">
        <v>1040</v>
      </c>
      <c r="C518" s="236">
        <v>9999</v>
      </c>
      <c r="D518" s="237" t="s">
        <v>1865</v>
      </c>
      <c r="E518" s="236">
        <v>1042171</v>
      </c>
      <c r="F518" s="236">
        <v>160037</v>
      </c>
      <c r="G518" s="165" t="s">
        <v>1867</v>
      </c>
      <c r="H518" s="259">
        <v>77000000</v>
      </c>
      <c r="I518" s="259">
        <v>166295851</v>
      </c>
      <c r="J518" s="259">
        <v>128752829</v>
      </c>
      <c r="K518" s="259">
        <v>56517400</v>
      </c>
      <c r="L518" s="259">
        <v>56517400</v>
      </c>
    </row>
    <row r="519" spans="1:12" x14ac:dyDescent="0.2">
      <c r="A519" s="171" t="s">
        <v>1860</v>
      </c>
      <c r="B519" s="235" t="s">
        <v>1026</v>
      </c>
      <c r="C519" s="235">
        <v>9999</v>
      </c>
      <c r="D519" s="235" t="s">
        <v>1865</v>
      </c>
      <c r="E519" s="235">
        <v>1041341</v>
      </c>
      <c r="F519" s="235">
        <v>160030</v>
      </c>
      <c r="G519" s="241" t="s">
        <v>1866</v>
      </c>
      <c r="H519" s="258">
        <v>745398000</v>
      </c>
      <c r="I519" s="258">
        <v>745398000</v>
      </c>
      <c r="J519" s="258">
        <v>461472531</v>
      </c>
      <c r="K519" s="258">
        <v>275401731</v>
      </c>
      <c r="L519" s="258">
        <v>275401731</v>
      </c>
    </row>
    <row r="520" spans="1:12" x14ac:dyDescent="0.2">
      <c r="A520" s="167" t="s">
        <v>1860</v>
      </c>
      <c r="B520" s="237" t="s">
        <v>1040</v>
      </c>
      <c r="C520" s="236">
        <v>9999</v>
      </c>
      <c r="D520" s="237" t="s">
        <v>1865</v>
      </c>
      <c r="E520" s="236">
        <v>1041341</v>
      </c>
      <c r="F520" s="236">
        <v>160030</v>
      </c>
      <c r="G520" s="165" t="s">
        <v>1866</v>
      </c>
      <c r="H520" s="259">
        <v>166228000</v>
      </c>
      <c r="I520" s="259">
        <v>216228000</v>
      </c>
      <c r="J520" s="259">
        <v>156888669</v>
      </c>
      <c r="K520" s="259">
        <v>155646669</v>
      </c>
      <c r="L520" s="259">
        <v>155646669</v>
      </c>
    </row>
    <row r="521" spans="1:12" x14ac:dyDescent="0.2">
      <c r="A521" s="183" t="s">
        <v>1860</v>
      </c>
      <c r="B521" s="250" t="s">
        <v>1026</v>
      </c>
      <c r="C521" s="238">
        <v>9999</v>
      </c>
      <c r="D521" s="250" t="s">
        <v>1865</v>
      </c>
      <c r="E521" s="238">
        <v>1042171</v>
      </c>
      <c r="F521" s="238">
        <v>160037</v>
      </c>
      <c r="G521" s="182" t="s">
        <v>1864</v>
      </c>
      <c r="H521" s="262">
        <v>650000000</v>
      </c>
      <c r="I521" s="262">
        <v>650000000</v>
      </c>
      <c r="J521" s="262">
        <v>462211056</v>
      </c>
      <c r="K521" s="262">
        <v>214837749</v>
      </c>
      <c r="L521" s="262">
        <v>214837749</v>
      </c>
    </row>
    <row r="522" spans="1:12" x14ac:dyDescent="0.2">
      <c r="A522" s="171" t="s">
        <v>1860</v>
      </c>
      <c r="B522" s="235" t="s">
        <v>1040</v>
      </c>
      <c r="C522" s="235">
        <v>9999</v>
      </c>
      <c r="D522" s="235" t="s">
        <v>1865</v>
      </c>
      <c r="E522" s="235">
        <v>1042171</v>
      </c>
      <c r="F522" s="235">
        <v>160037</v>
      </c>
      <c r="G522" s="241" t="s">
        <v>1864</v>
      </c>
      <c r="H522" s="258">
        <v>277555555</v>
      </c>
      <c r="I522" s="258">
        <v>397555555</v>
      </c>
      <c r="J522" s="258">
        <v>292020427</v>
      </c>
      <c r="K522" s="258">
        <v>271010534</v>
      </c>
      <c r="L522" s="258">
        <v>271010534</v>
      </c>
    </row>
    <row r="523" spans="1:12" x14ac:dyDescent="0.2">
      <c r="A523" s="167" t="s">
        <v>1860</v>
      </c>
      <c r="B523" s="237" t="s">
        <v>1051</v>
      </c>
      <c r="C523" s="236">
        <v>9999</v>
      </c>
      <c r="D523" s="237" t="s">
        <v>1865</v>
      </c>
      <c r="E523" s="236">
        <v>7042171</v>
      </c>
      <c r="F523" s="236">
        <v>160037</v>
      </c>
      <c r="G523" s="165" t="s">
        <v>1864</v>
      </c>
      <c r="H523" s="259">
        <v>0</v>
      </c>
      <c r="I523" s="259">
        <v>78000000</v>
      </c>
      <c r="J523" s="259">
        <v>0</v>
      </c>
      <c r="K523" s="259">
        <v>0</v>
      </c>
      <c r="L523" s="259">
        <v>0</v>
      </c>
    </row>
    <row r="524" spans="1:12" x14ac:dyDescent="0.2">
      <c r="A524" s="167" t="s">
        <v>1860</v>
      </c>
      <c r="B524" s="237" t="s">
        <v>1026</v>
      </c>
      <c r="C524" s="236">
        <v>9999</v>
      </c>
      <c r="D524" s="237" t="s">
        <v>1705</v>
      </c>
      <c r="E524" s="236">
        <v>10413287</v>
      </c>
      <c r="F524" s="236">
        <v>160042</v>
      </c>
      <c r="G524" s="165" t="s">
        <v>1863</v>
      </c>
      <c r="H524" s="259">
        <v>10000000</v>
      </c>
      <c r="I524" s="259">
        <v>10000000</v>
      </c>
      <c r="J524" s="259">
        <v>10000000</v>
      </c>
      <c r="K524" s="259">
        <v>0</v>
      </c>
      <c r="L524" s="259">
        <v>0</v>
      </c>
    </row>
    <row r="525" spans="1:12" x14ac:dyDescent="0.2">
      <c r="A525" s="183" t="s">
        <v>1860</v>
      </c>
      <c r="B525" s="250" t="s">
        <v>224</v>
      </c>
      <c r="C525" s="238">
        <v>9999</v>
      </c>
      <c r="D525" s="250" t="s">
        <v>1862</v>
      </c>
      <c r="E525" s="238">
        <v>7042171</v>
      </c>
      <c r="F525" s="238">
        <v>160037</v>
      </c>
      <c r="G525" s="182" t="s">
        <v>1861</v>
      </c>
      <c r="H525" s="262">
        <v>680000000</v>
      </c>
      <c r="I525" s="262">
        <v>680000000</v>
      </c>
      <c r="J525" s="262">
        <v>241623710</v>
      </c>
      <c r="K525" s="262">
        <v>196490388</v>
      </c>
      <c r="L525" s="262">
        <v>196490388</v>
      </c>
    </row>
    <row r="526" spans="1:12" x14ac:dyDescent="0.2">
      <c r="A526" s="164" t="s">
        <v>1860</v>
      </c>
      <c r="B526" s="236" t="s">
        <v>1051</v>
      </c>
      <c r="C526" s="236">
        <v>9999</v>
      </c>
      <c r="D526" s="236" t="s">
        <v>1862</v>
      </c>
      <c r="E526" s="236">
        <v>7042171</v>
      </c>
      <c r="F526" s="236">
        <v>160037</v>
      </c>
      <c r="G526" s="162" t="s">
        <v>1861</v>
      </c>
      <c r="H526" s="259">
        <v>0</v>
      </c>
      <c r="I526" s="259">
        <v>314748018</v>
      </c>
      <c r="J526" s="259">
        <v>314748018</v>
      </c>
      <c r="K526" s="259">
        <v>136236660</v>
      </c>
      <c r="L526" s="259">
        <v>136236660</v>
      </c>
    </row>
    <row r="527" spans="1:12" ht="25.5" x14ac:dyDescent="0.2">
      <c r="A527" s="184" t="s">
        <v>1860</v>
      </c>
      <c r="B527" s="249" t="s">
        <v>1082</v>
      </c>
      <c r="C527" s="249">
        <v>9999</v>
      </c>
      <c r="D527" s="249" t="s">
        <v>1836</v>
      </c>
      <c r="E527" s="249">
        <v>1042171</v>
      </c>
      <c r="F527" s="249">
        <v>160037</v>
      </c>
      <c r="G527" s="254" t="s">
        <v>1838</v>
      </c>
      <c r="H527" s="263">
        <v>0</v>
      </c>
      <c r="I527" s="263">
        <v>3580956444</v>
      </c>
      <c r="J527" s="263">
        <v>0</v>
      </c>
      <c r="K527" s="263">
        <v>0</v>
      </c>
      <c r="L527" s="263">
        <v>0</v>
      </c>
    </row>
    <row r="528" spans="1:12" s="189" customFormat="1" x14ac:dyDescent="0.2">
      <c r="A528" s="167" t="s">
        <v>1858</v>
      </c>
      <c r="B528" s="245" t="s">
        <v>552</v>
      </c>
      <c r="C528" s="246" t="s">
        <v>552</v>
      </c>
      <c r="D528" s="245" t="s">
        <v>552</v>
      </c>
      <c r="E528" s="246" t="s">
        <v>552</v>
      </c>
      <c r="F528" s="246" t="s">
        <v>552</v>
      </c>
      <c r="G528" s="190" t="s">
        <v>1859</v>
      </c>
      <c r="H528" s="260">
        <v>330000000</v>
      </c>
      <c r="I528" s="260">
        <v>548026023</v>
      </c>
      <c r="J528" s="260">
        <v>330000000</v>
      </c>
      <c r="K528" s="260">
        <v>150000000</v>
      </c>
      <c r="L528" s="260">
        <v>150000000</v>
      </c>
    </row>
    <row r="529" spans="1:12" x14ac:dyDescent="0.2">
      <c r="A529" s="167" t="s">
        <v>1858</v>
      </c>
      <c r="B529" s="237" t="s">
        <v>1026</v>
      </c>
      <c r="C529" s="236">
        <v>9999</v>
      </c>
      <c r="D529" s="237" t="s">
        <v>1752</v>
      </c>
      <c r="E529" s="236">
        <v>1041341</v>
      </c>
      <c r="F529" s="236">
        <v>160026</v>
      </c>
      <c r="G529" s="165" t="s">
        <v>1857</v>
      </c>
      <c r="H529" s="259">
        <v>280000000</v>
      </c>
      <c r="I529" s="259">
        <v>280000000</v>
      </c>
      <c r="J529" s="259">
        <v>230000000</v>
      </c>
      <c r="K529" s="259">
        <v>100000000</v>
      </c>
      <c r="L529" s="259">
        <v>100000000</v>
      </c>
    </row>
    <row r="530" spans="1:12" x14ac:dyDescent="0.2">
      <c r="A530" s="167" t="s">
        <v>1858</v>
      </c>
      <c r="B530" s="237" t="s">
        <v>162</v>
      </c>
      <c r="C530" s="236">
        <v>9999</v>
      </c>
      <c r="D530" s="237" t="s">
        <v>1752</v>
      </c>
      <c r="E530" s="236">
        <v>1041341</v>
      </c>
      <c r="F530" s="236">
        <v>160026</v>
      </c>
      <c r="G530" s="165" t="s">
        <v>1857</v>
      </c>
      <c r="H530" s="259">
        <v>0</v>
      </c>
      <c r="I530" s="259">
        <v>50000000</v>
      </c>
      <c r="J530" s="259">
        <v>0</v>
      </c>
      <c r="K530" s="259">
        <v>0</v>
      </c>
      <c r="L530" s="259">
        <v>0</v>
      </c>
    </row>
    <row r="531" spans="1:12" x14ac:dyDescent="0.2">
      <c r="A531" s="167" t="s">
        <v>1858</v>
      </c>
      <c r="B531" s="237" t="s">
        <v>1040</v>
      </c>
      <c r="C531" s="236">
        <v>9999</v>
      </c>
      <c r="D531" s="237" t="s">
        <v>1752</v>
      </c>
      <c r="E531" s="236">
        <v>1041341</v>
      </c>
      <c r="F531" s="236">
        <v>160026</v>
      </c>
      <c r="G531" s="165" t="s">
        <v>1857</v>
      </c>
      <c r="H531" s="259">
        <v>50000000</v>
      </c>
      <c r="I531" s="259">
        <v>100000000</v>
      </c>
      <c r="J531" s="259">
        <v>100000000</v>
      </c>
      <c r="K531" s="259">
        <v>50000000</v>
      </c>
      <c r="L531" s="259">
        <v>50000000</v>
      </c>
    </row>
    <row r="532" spans="1:12" x14ac:dyDescent="0.2">
      <c r="A532" s="171" t="s">
        <v>1858</v>
      </c>
      <c r="B532" s="235" t="s">
        <v>1051</v>
      </c>
      <c r="C532" s="235">
        <v>9999</v>
      </c>
      <c r="D532" s="235" t="s">
        <v>1752</v>
      </c>
      <c r="E532" s="235">
        <v>7041341</v>
      </c>
      <c r="F532" s="235">
        <v>160026</v>
      </c>
      <c r="G532" s="241" t="s">
        <v>1857</v>
      </c>
      <c r="H532" s="258">
        <v>0</v>
      </c>
      <c r="I532" s="258">
        <v>118026023</v>
      </c>
      <c r="J532" s="258">
        <v>0</v>
      </c>
      <c r="K532" s="258">
        <v>0</v>
      </c>
      <c r="L532" s="258">
        <v>0</v>
      </c>
    </row>
    <row r="533" spans="1:12" s="189" customFormat="1" x14ac:dyDescent="0.2">
      <c r="A533" s="171" t="s">
        <v>1855</v>
      </c>
      <c r="B533" s="244" t="s">
        <v>552</v>
      </c>
      <c r="C533" s="244" t="s">
        <v>552</v>
      </c>
      <c r="D533" s="244" t="s">
        <v>552</v>
      </c>
      <c r="E533" s="244" t="s">
        <v>552</v>
      </c>
      <c r="F533" s="244" t="s">
        <v>552</v>
      </c>
      <c r="G533" s="240" t="s">
        <v>1856</v>
      </c>
      <c r="H533" s="257">
        <v>360000000</v>
      </c>
      <c r="I533" s="257">
        <v>610000000</v>
      </c>
      <c r="J533" s="257">
        <v>209092714</v>
      </c>
      <c r="K533" s="257">
        <v>209092714</v>
      </c>
      <c r="L533" s="257">
        <v>209092714</v>
      </c>
    </row>
    <row r="534" spans="1:12" x14ac:dyDescent="0.2">
      <c r="A534" s="164" t="s">
        <v>1855</v>
      </c>
      <c r="B534" s="236" t="s">
        <v>1026</v>
      </c>
      <c r="C534" s="236">
        <v>9999</v>
      </c>
      <c r="D534" s="236" t="s">
        <v>1854</v>
      </c>
      <c r="E534" s="236">
        <v>51773310</v>
      </c>
      <c r="F534" s="236">
        <v>160032</v>
      </c>
      <c r="G534" s="162" t="s">
        <v>1853</v>
      </c>
      <c r="H534" s="259">
        <v>300000000</v>
      </c>
      <c r="I534" s="259">
        <v>300000000</v>
      </c>
      <c r="J534" s="259">
        <v>0</v>
      </c>
      <c r="K534" s="259">
        <v>0</v>
      </c>
      <c r="L534" s="259">
        <v>0</v>
      </c>
    </row>
    <row r="535" spans="1:12" ht="25.5" x14ac:dyDescent="0.2">
      <c r="A535" s="184" t="s">
        <v>1855</v>
      </c>
      <c r="B535" s="249" t="s">
        <v>1040</v>
      </c>
      <c r="C535" s="249">
        <v>9999</v>
      </c>
      <c r="D535" s="249" t="s">
        <v>1854</v>
      </c>
      <c r="E535" s="249">
        <v>51773310</v>
      </c>
      <c r="F535" s="249">
        <v>160032</v>
      </c>
      <c r="G535" s="254" t="s">
        <v>1853</v>
      </c>
      <c r="H535" s="263">
        <v>60000000</v>
      </c>
      <c r="I535" s="263">
        <v>310000000</v>
      </c>
      <c r="J535" s="263">
        <v>209092714</v>
      </c>
      <c r="K535" s="263">
        <v>209092714</v>
      </c>
      <c r="L535" s="263">
        <v>209092714</v>
      </c>
    </row>
    <row r="536" spans="1:12" s="189" customFormat="1" x14ac:dyDescent="0.2">
      <c r="A536" s="183" t="s">
        <v>1846</v>
      </c>
      <c r="B536" s="248" t="s">
        <v>552</v>
      </c>
      <c r="C536" s="247" t="s">
        <v>552</v>
      </c>
      <c r="D536" s="248" t="s">
        <v>552</v>
      </c>
      <c r="E536" s="247" t="s">
        <v>552</v>
      </c>
      <c r="F536" s="247" t="s">
        <v>552</v>
      </c>
      <c r="G536" s="193" t="s">
        <v>1852</v>
      </c>
      <c r="H536" s="261">
        <v>4400279414</v>
      </c>
      <c r="I536" s="261">
        <v>5419591015</v>
      </c>
      <c r="J536" s="261">
        <v>2449487059</v>
      </c>
      <c r="K536" s="261">
        <v>2197290854</v>
      </c>
      <c r="L536" s="261">
        <v>2197290854</v>
      </c>
    </row>
    <row r="537" spans="1:12" x14ac:dyDescent="0.2">
      <c r="A537" s="164" t="s">
        <v>1846</v>
      </c>
      <c r="B537" s="236" t="s">
        <v>1026</v>
      </c>
      <c r="C537" s="236">
        <v>9999</v>
      </c>
      <c r="D537" s="236" t="s">
        <v>1752</v>
      </c>
      <c r="E537" s="236">
        <v>1041341</v>
      </c>
      <c r="F537" s="236">
        <v>160026</v>
      </c>
      <c r="G537" s="162" t="s">
        <v>1851</v>
      </c>
      <c r="H537" s="259">
        <v>170000000</v>
      </c>
      <c r="I537" s="259">
        <v>188807800</v>
      </c>
      <c r="J537" s="259">
        <v>103656600</v>
      </c>
      <c r="K537" s="259">
        <v>56596800</v>
      </c>
      <c r="L537" s="259">
        <v>56596800</v>
      </c>
    </row>
    <row r="538" spans="1:12" x14ac:dyDescent="0.2">
      <c r="A538" s="167" t="s">
        <v>1846</v>
      </c>
      <c r="B538" s="237" t="s">
        <v>1040</v>
      </c>
      <c r="C538" s="236">
        <v>9999</v>
      </c>
      <c r="D538" s="237" t="s">
        <v>1752</v>
      </c>
      <c r="E538" s="236">
        <v>1041341</v>
      </c>
      <c r="F538" s="236">
        <v>160026</v>
      </c>
      <c r="G538" s="165" t="s">
        <v>1851</v>
      </c>
      <c r="H538" s="259">
        <v>30000000</v>
      </c>
      <c r="I538" s="259">
        <v>50000000</v>
      </c>
      <c r="J538" s="259">
        <v>30000000</v>
      </c>
      <c r="K538" s="259">
        <v>30000000</v>
      </c>
      <c r="L538" s="259">
        <v>30000000</v>
      </c>
    </row>
    <row r="539" spans="1:12" x14ac:dyDescent="0.2">
      <c r="A539" s="164" t="s">
        <v>1846</v>
      </c>
      <c r="B539" s="236" t="s">
        <v>1026</v>
      </c>
      <c r="C539" s="236">
        <v>9999</v>
      </c>
      <c r="D539" s="236" t="s">
        <v>1752</v>
      </c>
      <c r="E539" s="236">
        <v>1041341</v>
      </c>
      <c r="F539" s="236">
        <v>160026</v>
      </c>
      <c r="G539" s="162" t="s">
        <v>1850</v>
      </c>
      <c r="H539" s="259">
        <v>500000000</v>
      </c>
      <c r="I539" s="259">
        <v>518241300</v>
      </c>
      <c r="J539" s="259">
        <v>312290073</v>
      </c>
      <c r="K539" s="259">
        <v>176884673</v>
      </c>
      <c r="L539" s="259">
        <v>176884673</v>
      </c>
    </row>
    <row r="540" spans="1:12" x14ac:dyDescent="0.2">
      <c r="A540" s="171" t="s">
        <v>1846</v>
      </c>
      <c r="B540" s="235" t="s">
        <v>1040</v>
      </c>
      <c r="C540" s="235">
        <v>9999</v>
      </c>
      <c r="D540" s="235" t="s">
        <v>1752</v>
      </c>
      <c r="E540" s="235">
        <v>1041341</v>
      </c>
      <c r="F540" s="235">
        <v>160026</v>
      </c>
      <c r="G540" s="241" t="s">
        <v>1850</v>
      </c>
      <c r="H540" s="258">
        <v>99433333</v>
      </c>
      <c r="I540" s="258">
        <v>119433333</v>
      </c>
      <c r="J540" s="258">
        <v>96249627</v>
      </c>
      <c r="K540" s="258">
        <v>96249627</v>
      </c>
      <c r="L540" s="258">
        <v>96249627</v>
      </c>
    </row>
    <row r="541" spans="1:12" x14ac:dyDescent="0.2">
      <c r="A541" s="167" t="s">
        <v>1846</v>
      </c>
      <c r="B541" s="237" t="s">
        <v>1026</v>
      </c>
      <c r="C541" s="236">
        <v>9999</v>
      </c>
      <c r="D541" s="237" t="s">
        <v>1752</v>
      </c>
      <c r="E541" s="236">
        <v>1041341</v>
      </c>
      <c r="F541" s="236">
        <v>160026</v>
      </c>
      <c r="G541" s="165" t="s">
        <v>1849</v>
      </c>
      <c r="H541" s="259">
        <v>115000000</v>
      </c>
      <c r="I541" s="259">
        <v>115000000</v>
      </c>
      <c r="J541" s="259">
        <v>58093867</v>
      </c>
      <c r="K541" s="259">
        <v>33806467</v>
      </c>
      <c r="L541" s="259">
        <v>33806467</v>
      </c>
    </row>
    <row r="542" spans="1:12" x14ac:dyDescent="0.2">
      <c r="A542" s="167" t="s">
        <v>1846</v>
      </c>
      <c r="B542" s="237" t="s">
        <v>1040</v>
      </c>
      <c r="C542" s="236">
        <v>9999</v>
      </c>
      <c r="D542" s="237" t="s">
        <v>1752</v>
      </c>
      <c r="E542" s="236">
        <v>1041341</v>
      </c>
      <c r="F542" s="236">
        <v>160026</v>
      </c>
      <c r="G542" s="165" t="s">
        <v>1849</v>
      </c>
      <c r="H542" s="259">
        <v>25789333</v>
      </c>
      <c r="I542" s="259">
        <v>45789333</v>
      </c>
      <c r="J542" s="259">
        <v>25789333</v>
      </c>
      <c r="K542" s="259">
        <v>25789333</v>
      </c>
      <c r="L542" s="259">
        <v>25789333</v>
      </c>
    </row>
    <row r="543" spans="1:12" x14ac:dyDescent="0.2">
      <c r="A543" s="167" t="s">
        <v>1846</v>
      </c>
      <c r="B543" s="237" t="s">
        <v>1026</v>
      </c>
      <c r="C543" s="236">
        <v>9999</v>
      </c>
      <c r="D543" s="237" t="s">
        <v>1848</v>
      </c>
      <c r="E543" s="236">
        <v>1041341</v>
      </c>
      <c r="F543" s="236">
        <v>160043</v>
      </c>
      <c r="G543" s="165" t="s">
        <v>1847</v>
      </c>
      <c r="H543" s="259">
        <v>200000000</v>
      </c>
      <c r="I543" s="259">
        <v>200000000</v>
      </c>
      <c r="J543" s="259">
        <v>104941684</v>
      </c>
      <c r="K543" s="259">
        <v>59498079</v>
      </c>
      <c r="L543" s="259">
        <v>59498079</v>
      </c>
    </row>
    <row r="544" spans="1:12" x14ac:dyDescent="0.2">
      <c r="A544" s="167" t="s">
        <v>1846</v>
      </c>
      <c r="B544" s="237" t="s">
        <v>1040</v>
      </c>
      <c r="C544" s="236">
        <v>9999</v>
      </c>
      <c r="D544" s="237" t="s">
        <v>1848</v>
      </c>
      <c r="E544" s="236">
        <v>1041341</v>
      </c>
      <c r="F544" s="236">
        <v>160043</v>
      </c>
      <c r="G544" s="165" t="s">
        <v>1847</v>
      </c>
      <c r="H544" s="259">
        <v>39484612</v>
      </c>
      <c r="I544" s="259">
        <v>59484612</v>
      </c>
      <c r="J544" s="259">
        <v>38928115</v>
      </c>
      <c r="K544" s="259">
        <v>38928115</v>
      </c>
      <c r="L544" s="259">
        <v>38928115</v>
      </c>
    </row>
    <row r="545" spans="1:12" ht="25.5" x14ac:dyDescent="0.2">
      <c r="A545" s="171" t="s">
        <v>1846</v>
      </c>
      <c r="B545" s="235" t="s">
        <v>174</v>
      </c>
      <c r="C545" s="235">
        <v>9999</v>
      </c>
      <c r="D545" s="235" t="s">
        <v>1836</v>
      </c>
      <c r="E545" s="235">
        <v>1041341</v>
      </c>
      <c r="F545" s="235">
        <v>160026</v>
      </c>
      <c r="G545" s="241" t="s">
        <v>1845</v>
      </c>
      <c r="H545" s="258">
        <v>3220572136</v>
      </c>
      <c r="I545" s="258">
        <v>3335019342</v>
      </c>
      <c r="J545" s="258">
        <v>891722465</v>
      </c>
      <c r="K545" s="258">
        <v>891722465</v>
      </c>
      <c r="L545" s="258">
        <v>891722465</v>
      </c>
    </row>
    <row r="546" spans="1:12" x14ac:dyDescent="0.2">
      <c r="A546" s="175" t="s">
        <v>1846</v>
      </c>
      <c r="B546" s="238" t="s">
        <v>688</v>
      </c>
      <c r="C546" s="238">
        <v>9999</v>
      </c>
      <c r="D546" s="238" t="s">
        <v>1836</v>
      </c>
      <c r="E546" s="238">
        <v>1041341</v>
      </c>
      <c r="F546" s="238">
        <v>160026</v>
      </c>
      <c r="G546" s="173" t="s">
        <v>1845</v>
      </c>
      <c r="H546" s="262">
        <v>0</v>
      </c>
      <c r="I546" s="262">
        <v>787815295</v>
      </c>
      <c r="J546" s="262">
        <v>787815295</v>
      </c>
      <c r="K546" s="262">
        <v>787815295</v>
      </c>
      <c r="L546" s="262">
        <v>787815295</v>
      </c>
    </row>
    <row r="547" spans="1:12" s="189" customFormat="1" x14ac:dyDescent="0.2">
      <c r="A547" s="171" t="s">
        <v>1843</v>
      </c>
      <c r="B547" s="244" t="s">
        <v>552</v>
      </c>
      <c r="C547" s="244" t="s">
        <v>552</v>
      </c>
      <c r="D547" s="244" t="s">
        <v>552</v>
      </c>
      <c r="E547" s="244" t="s">
        <v>552</v>
      </c>
      <c r="F547" s="244" t="s">
        <v>552</v>
      </c>
      <c r="G547" s="240" t="s">
        <v>1844</v>
      </c>
      <c r="H547" s="257">
        <v>2040000000</v>
      </c>
      <c r="I547" s="257">
        <v>1106329660</v>
      </c>
      <c r="J547" s="257">
        <v>845000000</v>
      </c>
      <c r="K547" s="257">
        <v>0</v>
      </c>
      <c r="L547" s="257">
        <v>0</v>
      </c>
    </row>
    <row r="548" spans="1:12" x14ac:dyDescent="0.2">
      <c r="A548" s="167" t="s">
        <v>1843</v>
      </c>
      <c r="B548" s="237" t="s">
        <v>1026</v>
      </c>
      <c r="C548" s="236">
        <v>9999</v>
      </c>
      <c r="D548" s="237" t="s">
        <v>1842</v>
      </c>
      <c r="E548" s="236">
        <v>1041341</v>
      </c>
      <c r="F548" s="236">
        <v>160026</v>
      </c>
      <c r="G548" s="165" t="s">
        <v>1841</v>
      </c>
      <c r="H548" s="259">
        <v>0</v>
      </c>
      <c r="I548" s="259">
        <v>500000000</v>
      </c>
      <c r="J548" s="259">
        <v>495000000</v>
      </c>
      <c r="K548" s="259">
        <v>0</v>
      </c>
      <c r="L548" s="259">
        <v>0</v>
      </c>
    </row>
    <row r="549" spans="1:12" x14ac:dyDescent="0.2">
      <c r="A549" s="167" t="s">
        <v>1843</v>
      </c>
      <c r="B549" s="237" t="s">
        <v>224</v>
      </c>
      <c r="C549" s="236">
        <v>9999</v>
      </c>
      <c r="D549" s="237" t="s">
        <v>1842</v>
      </c>
      <c r="E549" s="236">
        <v>7041341</v>
      </c>
      <c r="F549" s="236">
        <v>160026</v>
      </c>
      <c r="G549" s="165" t="s">
        <v>1841</v>
      </c>
      <c r="H549" s="259">
        <v>40000000</v>
      </c>
      <c r="I549" s="259">
        <v>40000000</v>
      </c>
      <c r="J549" s="259">
        <v>0</v>
      </c>
      <c r="K549" s="259">
        <v>0</v>
      </c>
      <c r="L549" s="259">
        <v>0</v>
      </c>
    </row>
    <row r="550" spans="1:12" x14ac:dyDescent="0.2">
      <c r="A550" s="167" t="s">
        <v>1843</v>
      </c>
      <c r="B550" s="237" t="s">
        <v>162</v>
      </c>
      <c r="C550" s="236">
        <v>9999</v>
      </c>
      <c r="D550" s="237" t="s">
        <v>1842</v>
      </c>
      <c r="E550" s="236">
        <v>1041341</v>
      </c>
      <c r="F550" s="236">
        <v>160026</v>
      </c>
      <c r="G550" s="165" t="s">
        <v>1841</v>
      </c>
      <c r="H550" s="259">
        <v>0</v>
      </c>
      <c r="I550" s="259">
        <v>390000000</v>
      </c>
      <c r="J550" s="259">
        <v>350000000</v>
      </c>
      <c r="K550" s="259">
        <v>0</v>
      </c>
      <c r="L550" s="259">
        <v>0</v>
      </c>
    </row>
    <row r="551" spans="1:12" x14ac:dyDescent="0.2">
      <c r="A551" s="167" t="s">
        <v>1843</v>
      </c>
      <c r="B551" s="237" t="s">
        <v>1053</v>
      </c>
      <c r="C551" s="236">
        <v>9999</v>
      </c>
      <c r="D551" s="237" t="s">
        <v>1842</v>
      </c>
      <c r="E551" s="236">
        <v>1041341</v>
      </c>
      <c r="F551" s="236">
        <v>160026</v>
      </c>
      <c r="G551" s="165" t="s">
        <v>1841</v>
      </c>
      <c r="H551" s="259">
        <v>2000000000</v>
      </c>
      <c r="I551" s="259">
        <v>0</v>
      </c>
      <c r="J551" s="259">
        <v>0</v>
      </c>
      <c r="K551" s="259">
        <v>0</v>
      </c>
      <c r="L551" s="259">
        <v>0</v>
      </c>
    </row>
    <row r="552" spans="1:12" ht="25.5" x14ac:dyDescent="0.2">
      <c r="A552" s="171" t="s">
        <v>1843</v>
      </c>
      <c r="B552" s="235" t="s">
        <v>1051</v>
      </c>
      <c r="C552" s="235">
        <v>9999</v>
      </c>
      <c r="D552" s="235" t="s">
        <v>1842</v>
      </c>
      <c r="E552" s="235">
        <v>7041341</v>
      </c>
      <c r="F552" s="235">
        <v>160026</v>
      </c>
      <c r="G552" s="241" t="s">
        <v>1841</v>
      </c>
      <c r="H552" s="258">
        <v>0</v>
      </c>
      <c r="I552" s="258">
        <v>176329660</v>
      </c>
      <c r="J552" s="258">
        <v>0</v>
      </c>
      <c r="K552" s="258">
        <v>0</v>
      </c>
      <c r="L552" s="258">
        <v>0</v>
      </c>
    </row>
    <row r="553" spans="1:12" s="189" customFormat="1" x14ac:dyDescent="0.2">
      <c r="A553" s="167" t="s">
        <v>1837</v>
      </c>
      <c r="B553" s="245" t="s">
        <v>552</v>
      </c>
      <c r="C553" s="246" t="s">
        <v>552</v>
      </c>
      <c r="D553" s="245" t="s">
        <v>552</v>
      </c>
      <c r="E553" s="246" t="s">
        <v>552</v>
      </c>
      <c r="F553" s="246" t="s">
        <v>552</v>
      </c>
      <c r="G553" s="190" t="s">
        <v>1839</v>
      </c>
      <c r="H553" s="260">
        <v>4576854820</v>
      </c>
      <c r="I553" s="260">
        <v>7341182032</v>
      </c>
      <c r="J553" s="260">
        <v>6573580544</v>
      </c>
      <c r="K553" s="260">
        <v>724255416</v>
      </c>
      <c r="L553" s="260">
        <v>724255416</v>
      </c>
    </row>
    <row r="554" spans="1:12" x14ac:dyDescent="0.2">
      <c r="A554" s="175" t="s">
        <v>1837</v>
      </c>
      <c r="B554" s="238" t="s">
        <v>1026</v>
      </c>
      <c r="C554" s="238">
        <v>9999</v>
      </c>
      <c r="D554" s="238" t="s">
        <v>1836</v>
      </c>
      <c r="E554" s="238">
        <v>1042171</v>
      </c>
      <c r="F554" s="238">
        <v>160037</v>
      </c>
      <c r="G554" s="173" t="s">
        <v>1838</v>
      </c>
      <c r="H554" s="262">
        <v>2000000000</v>
      </c>
      <c r="I554" s="262">
        <v>2000000000</v>
      </c>
      <c r="J554" s="262">
        <v>1433760000</v>
      </c>
      <c r="K554" s="262">
        <v>0</v>
      </c>
      <c r="L554" s="262">
        <v>0</v>
      </c>
    </row>
    <row r="555" spans="1:12" x14ac:dyDescent="0.2">
      <c r="A555" s="164" t="s">
        <v>1837</v>
      </c>
      <c r="B555" s="236" t="s">
        <v>124</v>
      </c>
      <c r="C555" s="236">
        <v>9999</v>
      </c>
      <c r="D555" s="236" t="s">
        <v>1836</v>
      </c>
      <c r="E555" s="236">
        <v>1041341</v>
      </c>
      <c r="F555" s="236">
        <v>160026</v>
      </c>
      <c r="G555" s="162" t="s">
        <v>1835</v>
      </c>
      <c r="H555" s="259">
        <v>2576854820</v>
      </c>
      <c r="I555" s="259">
        <v>2576854820</v>
      </c>
      <c r="J555" s="259">
        <v>2438854820</v>
      </c>
      <c r="K555" s="259">
        <v>9817500</v>
      </c>
      <c r="L555" s="259">
        <v>9817500</v>
      </c>
    </row>
    <row r="556" spans="1:12" x14ac:dyDescent="0.2">
      <c r="A556" s="175" t="s">
        <v>1837</v>
      </c>
      <c r="B556" s="238" t="s">
        <v>162</v>
      </c>
      <c r="C556" s="238">
        <v>9999</v>
      </c>
      <c r="D556" s="238" t="s">
        <v>1836</v>
      </c>
      <c r="E556" s="238">
        <v>1041341</v>
      </c>
      <c r="F556" s="238">
        <v>160026</v>
      </c>
      <c r="G556" s="173" t="s">
        <v>1835</v>
      </c>
      <c r="H556" s="262">
        <v>0</v>
      </c>
      <c r="I556" s="262">
        <v>760000000</v>
      </c>
      <c r="J556" s="262">
        <v>760000000</v>
      </c>
      <c r="K556" s="262">
        <v>0</v>
      </c>
      <c r="L556" s="262">
        <v>0</v>
      </c>
    </row>
    <row r="557" spans="1:12" x14ac:dyDescent="0.2">
      <c r="A557" s="167" t="s">
        <v>1837</v>
      </c>
      <c r="B557" s="237" t="s">
        <v>1053</v>
      </c>
      <c r="C557" s="236">
        <v>9999</v>
      </c>
      <c r="D557" s="237" t="s">
        <v>1836</v>
      </c>
      <c r="E557" s="236">
        <v>1041341</v>
      </c>
      <c r="F557" s="236">
        <v>160026</v>
      </c>
      <c r="G557" s="165" t="s">
        <v>1835</v>
      </c>
      <c r="H557" s="259">
        <v>0</v>
      </c>
      <c r="I557" s="259">
        <v>1478446900</v>
      </c>
      <c r="J557" s="259">
        <v>1415085412</v>
      </c>
      <c r="K557" s="259">
        <v>482287957</v>
      </c>
      <c r="L557" s="259">
        <v>482287957</v>
      </c>
    </row>
    <row r="558" spans="1:12" x14ac:dyDescent="0.2">
      <c r="A558" s="167" t="s">
        <v>1837</v>
      </c>
      <c r="B558" s="237" t="s">
        <v>692</v>
      </c>
      <c r="C558" s="236">
        <v>9999</v>
      </c>
      <c r="D558" s="237" t="s">
        <v>1836</v>
      </c>
      <c r="E558" s="236">
        <v>1041341</v>
      </c>
      <c r="F558" s="236">
        <v>160026</v>
      </c>
      <c r="G558" s="165" t="s">
        <v>1835</v>
      </c>
      <c r="H558" s="259">
        <v>0</v>
      </c>
      <c r="I558" s="259">
        <v>183793077</v>
      </c>
      <c r="J558" s="259">
        <v>183793077</v>
      </c>
      <c r="K558" s="259">
        <v>0</v>
      </c>
      <c r="L558" s="259">
        <v>0</v>
      </c>
    </row>
    <row r="559" spans="1:12" x14ac:dyDescent="0.2">
      <c r="A559" s="167" t="s">
        <v>1837</v>
      </c>
      <c r="B559" s="237" t="s">
        <v>1057</v>
      </c>
      <c r="C559" s="236">
        <v>9999</v>
      </c>
      <c r="D559" s="237" t="s">
        <v>1836</v>
      </c>
      <c r="E559" s="236">
        <v>1041341</v>
      </c>
      <c r="F559" s="236">
        <v>160026</v>
      </c>
      <c r="G559" s="165" t="s">
        <v>1835</v>
      </c>
      <c r="H559" s="259">
        <v>0</v>
      </c>
      <c r="I559" s="259">
        <v>109937276</v>
      </c>
      <c r="J559" s="259">
        <v>109937276</v>
      </c>
      <c r="K559" s="259">
        <v>0</v>
      </c>
      <c r="L559" s="259">
        <v>0</v>
      </c>
    </row>
    <row r="560" spans="1:12" x14ac:dyDescent="0.2">
      <c r="A560" s="164" t="s">
        <v>1837</v>
      </c>
      <c r="B560" s="236" t="s">
        <v>1055</v>
      </c>
      <c r="C560" s="236">
        <v>9999</v>
      </c>
      <c r="D560" s="236" t="s">
        <v>1836</v>
      </c>
      <c r="E560" s="236">
        <v>7041341</v>
      </c>
      <c r="F560" s="236">
        <v>160026</v>
      </c>
      <c r="G560" s="162" t="s">
        <v>1835</v>
      </c>
      <c r="H560" s="259">
        <v>0</v>
      </c>
      <c r="I560" s="259">
        <v>232149959</v>
      </c>
      <c r="J560" s="259">
        <v>232149959</v>
      </c>
      <c r="K560" s="259">
        <v>232149959</v>
      </c>
      <c r="L560" s="259">
        <v>232149959</v>
      </c>
    </row>
    <row r="561" spans="1:12" s="189" customFormat="1" x14ac:dyDescent="0.2">
      <c r="A561" s="167" t="s">
        <v>1815</v>
      </c>
      <c r="B561" s="245" t="s">
        <v>552</v>
      </c>
      <c r="C561" s="246" t="s">
        <v>552</v>
      </c>
      <c r="D561" s="245" t="s">
        <v>552</v>
      </c>
      <c r="E561" s="246" t="s">
        <v>552</v>
      </c>
      <c r="F561" s="246" t="s">
        <v>552</v>
      </c>
      <c r="G561" s="190" t="s">
        <v>1834</v>
      </c>
      <c r="H561" s="260">
        <v>8192956437</v>
      </c>
      <c r="I561" s="260">
        <v>11609419143</v>
      </c>
      <c r="J561" s="260">
        <v>6738477774</v>
      </c>
      <c r="K561" s="260">
        <v>3890139842</v>
      </c>
      <c r="L561" s="260">
        <v>3890139842</v>
      </c>
    </row>
    <row r="562" spans="1:12" s="189" customFormat="1" x14ac:dyDescent="0.2">
      <c r="A562" s="164" t="s">
        <v>1829</v>
      </c>
      <c r="B562" s="246" t="s">
        <v>552</v>
      </c>
      <c r="C562" s="246" t="s">
        <v>552</v>
      </c>
      <c r="D562" s="246" t="s">
        <v>552</v>
      </c>
      <c r="E562" s="246" t="s">
        <v>552</v>
      </c>
      <c r="F562" s="246" t="s">
        <v>552</v>
      </c>
      <c r="G562" s="191" t="s">
        <v>1833</v>
      </c>
      <c r="H562" s="260">
        <v>2000000000</v>
      </c>
      <c r="I562" s="260">
        <v>2800000000</v>
      </c>
      <c r="J562" s="260">
        <v>1404000000</v>
      </c>
      <c r="K562" s="260">
        <v>1400000000</v>
      </c>
      <c r="L562" s="260">
        <v>1400000000</v>
      </c>
    </row>
    <row r="563" spans="1:12" s="189" customFormat="1" x14ac:dyDescent="0.2">
      <c r="A563" s="175" t="s">
        <v>1830</v>
      </c>
      <c r="B563" s="247" t="s">
        <v>552</v>
      </c>
      <c r="C563" s="247" t="s">
        <v>552</v>
      </c>
      <c r="D563" s="247" t="s">
        <v>552</v>
      </c>
      <c r="E563" s="247" t="s">
        <v>552</v>
      </c>
      <c r="F563" s="247" t="s">
        <v>552</v>
      </c>
      <c r="G563" s="192" t="s">
        <v>1832</v>
      </c>
      <c r="H563" s="261">
        <v>2000000000</v>
      </c>
      <c r="I563" s="261">
        <v>1396000000</v>
      </c>
      <c r="J563" s="261">
        <v>0</v>
      </c>
      <c r="K563" s="261">
        <v>0</v>
      </c>
      <c r="L563" s="261">
        <v>0</v>
      </c>
    </row>
    <row r="564" spans="1:12" x14ac:dyDescent="0.2">
      <c r="A564" s="167" t="s">
        <v>1830</v>
      </c>
      <c r="B564" s="237" t="s">
        <v>1293</v>
      </c>
      <c r="C564" s="236">
        <v>9999</v>
      </c>
      <c r="D564" s="237" t="s">
        <v>1823</v>
      </c>
      <c r="E564" s="236">
        <v>31353158</v>
      </c>
      <c r="F564" s="236">
        <v>160073</v>
      </c>
      <c r="G564" s="165" t="s">
        <v>1821</v>
      </c>
      <c r="H564" s="259">
        <v>1836000000</v>
      </c>
      <c r="I564" s="259">
        <v>476000000</v>
      </c>
      <c r="J564" s="259">
        <v>0</v>
      </c>
      <c r="K564" s="259">
        <v>0</v>
      </c>
      <c r="L564" s="259">
        <v>0</v>
      </c>
    </row>
    <row r="565" spans="1:12" x14ac:dyDescent="0.2">
      <c r="A565" s="167" t="s">
        <v>1830</v>
      </c>
      <c r="B565" s="237" t="s">
        <v>162</v>
      </c>
      <c r="C565" s="236">
        <v>9999</v>
      </c>
      <c r="D565" s="237" t="s">
        <v>1823</v>
      </c>
      <c r="E565" s="236">
        <v>31353158</v>
      </c>
      <c r="F565" s="236">
        <v>180005</v>
      </c>
      <c r="G565" s="165" t="s">
        <v>1821</v>
      </c>
      <c r="H565" s="259">
        <v>0</v>
      </c>
      <c r="I565" s="259">
        <v>800000000</v>
      </c>
      <c r="J565" s="259">
        <v>0</v>
      </c>
      <c r="K565" s="259">
        <v>0</v>
      </c>
      <c r="L565" s="259">
        <v>0</v>
      </c>
    </row>
    <row r="566" spans="1:12" x14ac:dyDescent="0.2">
      <c r="A566" s="167" t="s">
        <v>1830</v>
      </c>
      <c r="B566" s="237" t="s">
        <v>1293</v>
      </c>
      <c r="C566" s="236">
        <v>9999</v>
      </c>
      <c r="D566" s="237" t="s">
        <v>1831</v>
      </c>
      <c r="E566" s="236">
        <v>31353158</v>
      </c>
      <c r="F566" s="236">
        <v>160073</v>
      </c>
      <c r="G566" s="165" t="s">
        <v>1821</v>
      </c>
      <c r="H566" s="259">
        <v>120000000</v>
      </c>
      <c r="I566" s="259">
        <v>120000000</v>
      </c>
      <c r="J566" s="259">
        <v>0</v>
      </c>
      <c r="K566" s="259">
        <v>0</v>
      </c>
      <c r="L566" s="259">
        <v>0</v>
      </c>
    </row>
    <row r="567" spans="1:12" x14ac:dyDescent="0.2">
      <c r="A567" s="164" t="s">
        <v>1830</v>
      </c>
      <c r="B567" s="236" t="s">
        <v>1293</v>
      </c>
      <c r="C567" s="236">
        <v>9999</v>
      </c>
      <c r="D567" s="236" t="s">
        <v>1693</v>
      </c>
      <c r="E567" s="236">
        <v>31353158</v>
      </c>
      <c r="F567" s="236">
        <v>160073</v>
      </c>
      <c r="G567" s="162" t="s">
        <v>1821</v>
      </c>
      <c r="H567" s="259">
        <v>44000000</v>
      </c>
      <c r="I567" s="259">
        <v>0</v>
      </c>
      <c r="J567" s="259">
        <v>0</v>
      </c>
      <c r="K567" s="259">
        <v>0</v>
      </c>
      <c r="L567" s="259">
        <v>0</v>
      </c>
    </row>
    <row r="568" spans="1:12" s="189" customFormat="1" x14ac:dyDescent="0.2">
      <c r="A568" s="164" t="s">
        <v>1827</v>
      </c>
      <c r="B568" s="246" t="s">
        <v>552</v>
      </c>
      <c r="C568" s="246" t="s">
        <v>552</v>
      </c>
      <c r="D568" s="246" t="s">
        <v>552</v>
      </c>
      <c r="E568" s="246" t="s">
        <v>552</v>
      </c>
      <c r="F568" s="246" t="s">
        <v>552</v>
      </c>
      <c r="G568" s="191" t="s">
        <v>1828</v>
      </c>
      <c r="H568" s="260">
        <v>0</v>
      </c>
      <c r="I568" s="260">
        <v>1404000000</v>
      </c>
      <c r="J568" s="260">
        <v>1404000000</v>
      </c>
      <c r="K568" s="260">
        <v>1400000000</v>
      </c>
      <c r="L568" s="260">
        <v>1400000000</v>
      </c>
    </row>
    <row r="569" spans="1:12" x14ac:dyDescent="0.2">
      <c r="A569" s="164" t="s">
        <v>1827</v>
      </c>
      <c r="B569" s="236" t="s">
        <v>1293</v>
      </c>
      <c r="C569" s="236">
        <v>9999</v>
      </c>
      <c r="D569" s="236" t="s">
        <v>1826</v>
      </c>
      <c r="E569" s="236">
        <v>31353158</v>
      </c>
      <c r="F569" s="236">
        <v>160073</v>
      </c>
      <c r="G569" s="162" t="s">
        <v>1821</v>
      </c>
      <c r="H569" s="259">
        <v>0</v>
      </c>
      <c r="I569" s="259">
        <v>1404000000</v>
      </c>
      <c r="J569" s="259">
        <v>1404000000</v>
      </c>
      <c r="K569" s="259">
        <v>1400000000</v>
      </c>
      <c r="L569" s="259">
        <v>1400000000</v>
      </c>
    </row>
    <row r="570" spans="1:12" s="189" customFormat="1" x14ac:dyDescent="0.2">
      <c r="A570" s="167" t="s">
        <v>1818</v>
      </c>
      <c r="B570" s="245" t="s">
        <v>552</v>
      </c>
      <c r="C570" s="246" t="s">
        <v>552</v>
      </c>
      <c r="D570" s="245" t="s">
        <v>552</v>
      </c>
      <c r="E570" s="246" t="s">
        <v>552</v>
      </c>
      <c r="F570" s="246" t="s">
        <v>552</v>
      </c>
      <c r="G570" s="190" t="s">
        <v>1825</v>
      </c>
      <c r="H570" s="260">
        <v>6192956437</v>
      </c>
      <c r="I570" s="260">
        <v>5947839378</v>
      </c>
      <c r="J570" s="260">
        <v>5307031191</v>
      </c>
      <c r="K570" s="260">
        <v>2490139842</v>
      </c>
      <c r="L570" s="260">
        <v>2490139842</v>
      </c>
    </row>
    <row r="571" spans="1:12" x14ac:dyDescent="0.2">
      <c r="A571" s="167" t="s">
        <v>1818</v>
      </c>
      <c r="B571" s="237" t="s">
        <v>1766</v>
      </c>
      <c r="C571" s="236">
        <v>9999</v>
      </c>
      <c r="D571" s="237" t="s">
        <v>1823</v>
      </c>
      <c r="E571" s="236">
        <v>31353158</v>
      </c>
      <c r="F571" s="236">
        <v>160073</v>
      </c>
      <c r="G571" s="165" t="s">
        <v>1821</v>
      </c>
      <c r="H571" s="259">
        <v>635956437</v>
      </c>
      <c r="I571" s="259">
        <v>635956437</v>
      </c>
      <c r="J571" s="259">
        <v>0</v>
      </c>
      <c r="K571" s="259">
        <v>0</v>
      </c>
      <c r="L571" s="259">
        <v>0</v>
      </c>
    </row>
    <row r="572" spans="1:12" x14ac:dyDescent="0.2">
      <c r="A572" s="175" t="s">
        <v>1818</v>
      </c>
      <c r="B572" s="238" t="s">
        <v>1824</v>
      </c>
      <c r="C572" s="238">
        <v>9999</v>
      </c>
      <c r="D572" s="238" t="s">
        <v>1823</v>
      </c>
      <c r="E572" s="238">
        <v>31353158</v>
      </c>
      <c r="F572" s="238">
        <v>160073</v>
      </c>
      <c r="G572" s="173" t="s">
        <v>1821</v>
      </c>
      <c r="H572" s="262">
        <v>0</v>
      </c>
      <c r="I572" s="262">
        <v>4851750</v>
      </c>
      <c r="J572" s="262">
        <v>0</v>
      </c>
      <c r="K572" s="262">
        <v>0</v>
      </c>
      <c r="L572" s="262">
        <v>0</v>
      </c>
    </row>
    <row r="573" spans="1:12" x14ac:dyDescent="0.2">
      <c r="A573" s="167" t="s">
        <v>1818</v>
      </c>
      <c r="B573" s="237" t="s">
        <v>1293</v>
      </c>
      <c r="C573" s="236">
        <v>9999</v>
      </c>
      <c r="D573" s="237" t="s">
        <v>1822</v>
      </c>
      <c r="E573" s="236">
        <v>31353158</v>
      </c>
      <c r="F573" s="236">
        <v>180005</v>
      </c>
      <c r="G573" s="165" t="s">
        <v>1821</v>
      </c>
      <c r="H573" s="259">
        <v>800000000</v>
      </c>
      <c r="I573" s="259">
        <v>0</v>
      </c>
      <c r="J573" s="259">
        <v>0</v>
      </c>
      <c r="K573" s="259">
        <v>0</v>
      </c>
      <c r="L573" s="259">
        <v>0</v>
      </c>
    </row>
    <row r="574" spans="1:12" x14ac:dyDescent="0.2">
      <c r="A574" s="164" t="s">
        <v>1818</v>
      </c>
      <c r="B574" s="236" t="s">
        <v>1820</v>
      </c>
      <c r="C574" s="236">
        <v>9999</v>
      </c>
      <c r="D574" s="236" t="s">
        <v>1819</v>
      </c>
      <c r="E574" s="236">
        <v>71353299</v>
      </c>
      <c r="F574" s="236">
        <v>160073</v>
      </c>
      <c r="G574" s="162" t="s">
        <v>1816</v>
      </c>
      <c r="H574" s="259">
        <v>0</v>
      </c>
      <c r="I574" s="259">
        <v>300000000</v>
      </c>
      <c r="J574" s="259">
        <v>300000000</v>
      </c>
      <c r="K574" s="259">
        <v>0</v>
      </c>
      <c r="L574" s="259">
        <v>0</v>
      </c>
    </row>
    <row r="575" spans="1:12" x14ac:dyDescent="0.2">
      <c r="A575" s="175" t="s">
        <v>1818</v>
      </c>
      <c r="B575" s="238" t="s">
        <v>1817</v>
      </c>
      <c r="C575" s="238">
        <v>1123</v>
      </c>
      <c r="D575" s="238" t="s">
        <v>1735</v>
      </c>
      <c r="E575" s="238">
        <v>71353299</v>
      </c>
      <c r="F575" s="238">
        <v>160073</v>
      </c>
      <c r="G575" s="173" t="s">
        <v>1816</v>
      </c>
      <c r="H575" s="262">
        <v>4757000000</v>
      </c>
      <c r="I575" s="262">
        <v>5007031191</v>
      </c>
      <c r="J575" s="262">
        <v>5007031191</v>
      </c>
      <c r="K575" s="262">
        <v>2490139842</v>
      </c>
      <c r="L575" s="262">
        <v>2490139842</v>
      </c>
    </row>
    <row r="576" spans="1:12" s="189" customFormat="1" x14ac:dyDescent="0.2">
      <c r="A576" s="167" t="s">
        <v>1791</v>
      </c>
      <c r="B576" s="245" t="s">
        <v>552</v>
      </c>
      <c r="C576" s="246" t="s">
        <v>552</v>
      </c>
      <c r="D576" s="245" t="s">
        <v>552</v>
      </c>
      <c r="E576" s="246" t="s">
        <v>552</v>
      </c>
      <c r="F576" s="246" t="s">
        <v>552</v>
      </c>
      <c r="G576" s="190" t="s">
        <v>1814</v>
      </c>
      <c r="H576" s="260">
        <v>0</v>
      </c>
      <c r="I576" s="260">
        <v>2861579765</v>
      </c>
      <c r="J576" s="260">
        <v>27446583</v>
      </c>
      <c r="K576" s="260">
        <v>0</v>
      </c>
      <c r="L576" s="260">
        <v>0</v>
      </c>
    </row>
    <row r="577" spans="1:12" x14ac:dyDescent="0.2">
      <c r="A577" s="175" t="s">
        <v>1791</v>
      </c>
      <c r="B577" s="238" t="s">
        <v>1081</v>
      </c>
      <c r="C577" s="238">
        <v>1118</v>
      </c>
      <c r="D577" s="238" t="s">
        <v>1808</v>
      </c>
      <c r="E577" s="238">
        <v>71378372</v>
      </c>
      <c r="F577" s="238">
        <v>190008</v>
      </c>
      <c r="G577" s="173" t="s">
        <v>1813</v>
      </c>
      <c r="H577" s="262">
        <v>0</v>
      </c>
      <c r="I577" s="262">
        <v>52000000</v>
      </c>
      <c r="J577" s="262">
        <v>12732854</v>
      </c>
      <c r="K577" s="262">
        <v>0</v>
      </c>
      <c r="L577" s="262">
        <v>0</v>
      </c>
    </row>
    <row r="578" spans="1:12" x14ac:dyDescent="0.2">
      <c r="A578" s="164" t="s">
        <v>1791</v>
      </c>
      <c r="B578" s="236" t="s">
        <v>1081</v>
      </c>
      <c r="C578" s="236">
        <v>1118</v>
      </c>
      <c r="D578" s="236" t="s">
        <v>1808</v>
      </c>
      <c r="E578" s="236">
        <v>71378373</v>
      </c>
      <c r="F578" s="236">
        <v>190008</v>
      </c>
      <c r="G578" s="162" t="s">
        <v>1812</v>
      </c>
      <c r="H578" s="259">
        <v>0</v>
      </c>
      <c r="I578" s="259">
        <v>29000000</v>
      </c>
      <c r="J578" s="259">
        <v>5495437</v>
      </c>
      <c r="K578" s="259">
        <v>0</v>
      </c>
      <c r="L578" s="259">
        <v>0</v>
      </c>
    </row>
    <row r="579" spans="1:12" x14ac:dyDescent="0.2">
      <c r="A579" s="164" t="s">
        <v>1791</v>
      </c>
      <c r="B579" s="236" t="s">
        <v>1081</v>
      </c>
      <c r="C579" s="236">
        <v>1118</v>
      </c>
      <c r="D579" s="236" t="s">
        <v>1808</v>
      </c>
      <c r="E579" s="236">
        <v>71378374</v>
      </c>
      <c r="F579" s="236">
        <v>190008</v>
      </c>
      <c r="G579" s="162" t="s">
        <v>1811</v>
      </c>
      <c r="H579" s="259">
        <v>0</v>
      </c>
      <c r="I579" s="259">
        <v>41000000</v>
      </c>
      <c r="J579" s="259">
        <v>9218292</v>
      </c>
      <c r="K579" s="259">
        <v>0</v>
      </c>
      <c r="L579" s="259">
        <v>0</v>
      </c>
    </row>
    <row r="580" spans="1:12" x14ac:dyDescent="0.2">
      <c r="A580" s="164" t="s">
        <v>1791</v>
      </c>
      <c r="B580" s="236" t="s">
        <v>1081</v>
      </c>
      <c r="C580" s="236">
        <v>1118</v>
      </c>
      <c r="D580" s="236" t="s">
        <v>1808</v>
      </c>
      <c r="E580" s="236">
        <v>71378375</v>
      </c>
      <c r="F580" s="236">
        <v>9999</v>
      </c>
      <c r="G580" s="162" t="s">
        <v>1810</v>
      </c>
      <c r="H580" s="259">
        <v>0</v>
      </c>
      <c r="I580" s="259">
        <v>17000000</v>
      </c>
      <c r="J580" s="259">
        <v>0</v>
      </c>
      <c r="K580" s="259">
        <v>0</v>
      </c>
      <c r="L580" s="259">
        <v>0</v>
      </c>
    </row>
    <row r="581" spans="1:12" x14ac:dyDescent="0.2">
      <c r="A581" s="167" t="s">
        <v>1791</v>
      </c>
      <c r="B581" s="237" t="s">
        <v>1081</v>
      </c>
      <c r="C581" s="236">
        <v>1118</v>
      </c>
      <c r="D581" s="237" t="s">
        <v>1808</v>
      </c>
      <c r="E581" s="236">
        <v>71378376</v>
      </c>
      <c r="F581" s="236">
        <v>9999</v>
      </c>
      <c r="G581" s="165" t="s">
        <v>1809</v>
      </c>
      <c r="H581" s="259">
        <v>0</v>
      </c>
      <c r="I581" s="259">
        <v>120617079</v>
      </c>
      <c r="J581" s="259">
        <v>0</v>
      </c>
      <c r="K581" s="259">
        <v>0</v>
      </c>
      <c r="L581" s="259">
        <v>0</v>
      </c>
    </row>
    <row r="582" spans="1:12" x14ac:dyDescent="0.2">
      <c r="A582" s="183" t="s">
        <v>1791</v>
      </c>
      <c r="B582" s="250" t="s">
        <v>1079</v>
      </c>
      <c r="C582" s="238">
        <v>1118</v>
      </c>
      <c r="D582" s="250" t="s">
        <v>1808</v>
      </c>
      <c r="E582" s="238">
        <v>71378376</v>
      </c>
      <c r="F582" s="238">
        <v>9999</v>
      </c>
      <c r="G582" s="182" t="s">
        <v>1809</v>
      </c>
      <c r="H582" s="262">
        <v>0</v>
      </c>
      <c r="I582" s="262">
        <v>3744735</v>
      </c>
      <c r="J582" s="262">
        <v>0</v>
      </c>
      <c r="K582" s="262">
        <v>0</v>
      </c>
      <c r="L582" s="262">
        <v>0</v>
      </c>
    </row>
    <row r="583" spans="1:12" x14ac:dyDescent="0.2">
      <c r="A583" s="167" t="s">
        <v>1791</v>
      </c>
      <c r="B583" s="237" t="s">
        <v>1077</v>
      </c>
      <c r="C583" s="236">
        <v>1118</v>
      </c>
      <c r="D583" s="237" t="s">
        <v>1808</v>
      </c>
      <c r="E583" s="236">
        <v>71378377</v>
      </c>
      <c r="F583" s="236">
        <v>190008</v>
      </c>
      <c r="G583" s="165" t="s">
        <v>1807</v>
      </c>
      <c r="H583" s="259">
        <v>0</v>
      </c>
      <c r="I583" s="259">
        <v>93000000</v>
      </c>
      <c r="J583" s="259">
        <v>0</v>
      </c>
      <c r="K583" s="259">
        <v>0</v>
      </c>
      <c r="L583" s="259">
        <v>0</v>
      </c>
    </row>
    <row r="584" spans="1:12" x14ac:dyDescent="0.2">
      <c r="A584" s="167" t="s">
        <v>1791</v>
      </c>
      <c r="B584" s="237" t="s">
        <v>1071</v>
      </c>
      <c r="C584" s="236">
        <v>1118</v>
      </c>
      <c r="D584" s="237" t="s">
        <v>1799</v>
      </c>
      <c r="E584" s="236">
        <v>71378378</v>
      </c>
      <c r="F584" s="236">
        <v>190009</v>
      </c>
      <c r="G584" s="165" t="s">
        <v>1806</v>
      </c>
      <c r="H584" s="259">
        <v>0</v>
      </c>
      <c r="I584" s="259">
        <v>89828124</v>
      </c>
      <c r="J584" s="259">
        <v>0</v>
      </c>
      <c r="K584" s="259">
        <v>0</v>
      </c>
      <c r="L584" s="259">
        <v>0</v>
      </c>
    </row>
    <row r="585" spans="1:12" x14ac:dyDescent="0.2">
      <c r="A585" s="164" t="s">
        <v>1791</v>
      </c>
      <c r="B585" s="236" t="s">
        <v>1071</v>
      </c>
      <c r="C585" s="236">
        <v>1118</v>
      </c>
      <c r="D585" s="236" t="s">
        <v>1799</v>
      </c>
      <c r="E585" s="236">
        <v>71378379</v>
      </c>
      <c r="F585" s="236">
        <v>190009</v>
      </c>
      <c r="G585" s="162" t="s">
        <v>1805</v>
      </c>
      <c r="H585" s="259">
        <v>0</v>
      </c>
      <c r="I585" s="259">
        <v>95000000</v>
      </c>
      <c r="J585" s="259">
        <v>0</v>
      </c>
      <c r="K585" s="259">
        <v>0</v>
      </c>
      <c r="L585" s="259">
        <v>0</v>
      </c>
    </row>
    <row r="586" spans="1:12" x14ac:dyDescent="0.2">
      <c r="A586" s="167" t="s">
        <v>1791</v>
      </c>
      <c r="B586" s="237" t="s">
        <v>1071</v>
      </c>
      <c r="C586" s="236">
        <v>1118</v>
      </c>
      <c r="D586" s="237" t="s">
        <v>1799</v>
      </c>
      <c r="E586" s="236">
        <v>71378380</v>
      </c>
      <c r="F586" s="236">
        <v>190009</v>
      </c>
      <c r="G586" s="165" t="s">
        <v>1804</v>
      </c>
      <c r="H586" s="259">
        <v>0</v>
      </c>
      <c r="I586" s="259">
        <v>231571261</v>
      </c>
      <c r="J586" s="259">
        <v>0</v>
      </c>
      <c r="K586" s="259">
        <v>0</v>
      </c>
      <c r="L586" s="259">
        <v>0</v>
      </c>
    </row>
    <row r="587" spans="1:12" x14ac:dyDescent="0.2">
      <c r="A587" s="167" t="s">
        <v>1791</v>
      </c>
      <c r="B587" s="237" t="s">
        <v>1071</v>
      </c>
      <c r="C587" s="236">
        <v>1118</v>
      </c>
      <c r="D587" s="237" t="s">
        <v>1799</v>
      </c>
      <c r="E587" s="236">
        <v>71378381</v>
      </c>
      <c r="F587" s="236">
        <v>190010</v>
      </c>
      <c r="G587" s="165" t="s">
        <v>1803</v>
      </c>
      <c r="H587" s="259">
        <v>0</v>
      </c>
      <c r="I587" s="259">
        <v>193744640</v>
      </c>
      <c r="J587" s="259">
        <v>0</v>
      </c>
      <c r="K587" s="259">
        <v>0</v>
      </c>
      <c r="L587" s="259">
        <v>0</v>
      </c>
    </row>
    <row r="588" spans="1:12" x14ac:dyDescent="0.2">
      <c r="A588" s="167" t="s">
        <v>1791</v>
      </c>
      <c r="B588" s="237" t="s">
        <v>1071</v>
      </c>
      <c r="C588" s="236">
        <v>1118</v>
      </c>
      <c r="D588" s="237" t="s">
        <v>1799</v>
      </c>
      <c r="E588" s="236">
        <v>71378382</v>
      </c>
      <c r="F588" s="236">
        <v>190010</v>
      </c>
      <c r="G588" s="165" t="s">
        <v>1802</v>
      </c>
      <c r="H588" s="259">
        <v>0</v>
      </c>
      <c r="I588" s="259">
        <v>133000000</v>
      </c>
      <c r="J588" s="259">
        <v>0</v>
      </c>
      <c r="K588" s="259">
        <v>0</v>
      </c>
      <c r="L588" s="259">
        <v>0</v>
      </c>
    </row>
    <row r="589" spans="1:12" x14ac:dyDescent="0.2">
      <c r="A589" s="164" t="s">
        <v>1791</v>
      </c>
      <c r="B589" s="236" t="s">
        <v>1076</v>
      </c>
      <c r="C589" s="236">
        <v>1118</v>
      </c>
      <c r="D589" s="236" t="s">
        <v>1799</v>
      </c>
      <c r="E589" s="236">
        <v>71378383</v>
      </c>
      <c r="F589" s="236">
        <v>190009</v>
      </c>
      <c r="G589" s="162" t="s">
        <v>1801</v>
      </c>
      <c r="H589" s="259">
        <v>0</v>
      </c>
      <c r="I589" s="259">
        <v>65000000</v>
      </c>
      <c r="J589" s="259">
        <v>0</v>
      </c>
      <c r="K589" s="259">
        <v>0</v>
      </c>
      <c r="L589" s="259">
        <v>0</v>
      </c>
    </row>
    <row r="590" spans="1:12" x14ac:dyDescent="0.2">
      <c r="A590" s="164" t="s">
        <v>1791</v>
      </c>
      <c r="B590" s="236" t="s">
        <v>1071</v>
      </c>
      <c r="C590" s="236">
        <v>1118</v>
      </c>
      <c r="D590" s="236" t="s">
        <v>1799</v>
      </c>
      <c r="E590" s="236">
        <v>71378384</v>
      </c>
      <c r="F590" s="236">
        <v>190010</v>
      </c>
      <c r="G590" s="162" t="s">
        <v>1800</v>
      </c>
      <c r="H590" s="259">
        <v>0</v>
      </c>
      <c r="I590" s="259">
        <v>78646675</v>
      </c>
      <c r="J590" s="259">
        <v>0</v>
      </c>
      <c r="K590" s="259">
        <v>0</v>
      </c>
      <c r="L590" s="259">
        <v>0</v>
      </c>
    </row>
    <row r="591" spans="1:12" x14ac:dyDescent="0.2">
      <c r="A591" s="175" t="s">
        <v>1791</v>
      </c>
      <c r="B591" s="238" t="s">
        <v>1078</v>
      </c>
      <c r="C591" s="238">
        <v>1118</v>
      </c>
      <c r="D591" s="238" t="s">
        <v>1799</v>
      </c>
      <c r="E591" s="238">
        <v>71378384</v>
      </c>
      <c r="F591" s="238">
        <v>190010</v>
      </c>
      <c r="G591" s="173" t="s">
        <v>1800</v>
      </c>
      <c r="H591" s="262">
        <v>0</v>
      </c>
      <c r="I591" s="262">
        <v>420039205</v>
      </c>
      <c r="J591" s="262">
        <v>0</v>
      </c>
      <c r="K591" s="262">
        <v>0</v>
      </c>
      <c r="L591" s="262">
        <v>0</v>
      </c>
    </row>
    <row r="592" spans="1:12" x14ac:dyDescent="0.2">
      <c r="A592" s="167" t="s">
        <v>1791</v>
      </c>
      <c r="B592" s="237" t="s">
        <v>1078</v>
      </c>
      <c r="C592" s="236">
        <v>1118</v>
      </c>
      <c r="D592" s="237" t="s">
        <v>1799</v>
      </c>
      <c r="E592" s="236">
        <v>71378385</v>
      </c>
      <c r="F592" s="236">
        <v>190009</v>
      </c>
      <c r="G592" s="165" t="s">
        <v>1798</v>
      </c>
      <c r="H592" s="259">
        <v>0</v>
      </c>
      <c r="I592" s="259">
        <v>79951738</v>
      </c>
      <c r="J592" s="259">
        <v>0</v>
      </c>
      <c r="K592" s="259">
        <v>0</v>
      </c>
      <c r="L592" s="259">
        <v>0</v>
      </c>
    </row>
    <row r="593" spans="1:12" x14ac:dyDescent="0.2">
      <c r="A593" s="167" t="s">
        <v>1791</v>
      </c>
      <c r="B593" s="237" t="s">
        <v>1078</v>
      </c>
      <c r="C593" s="236">
        <v>1118</v>
      </c>
      <c r="D593" s="237" t="s">
        <v>1799</v>
      </c>
      <c r="E593" s="236">
        <v>71378385</v>
      </c>
      <c r="F593" s="236">
        <v>190010</v>
      </c>
      <c r="G593" s="165" t="s">
        <v>1798</v>
      </c>
      <c r="H593" s="259">
        <v>0</v>
      </c>
      <c r="I593" s="259">
        <v>65478475</v>
      </c>
      <c r="J593" s="259">
        <v>0</v>
      </c>
      <c r="K593" s="259">
        <v>0</v>
      </c>
      <c r="L593" s="259">
        <v>0</v>
      </c>
    </row>
    <row r="594" spans="1:12" x14ac:dyDescent="0.2">
      <c r="A594" s="183" t="s">
        <v>1791</v>
      </c>
      <c r="B594" s="250" t="s">
        <v>1080</v>
      </c>
      <c r="C594" s="238">
        <v>1118</v>
      </c>
      <c r="D594" s="250" t="s">
        <v>1790</v>
      </c>
      <c r="E594" s="238">
        <v>71378386</v>
      </c>
      <c r="F594" s="238">
        <v>190011</v>
      </c>
      <c r="G594" s="182" t="s">
        <v>1797</v>
      </c>
      <c r="H594" s="262">
        <v>0</v>
      </c>
      <c r="I594" s="262">
        <v>58706439</v>
      </c>
      <c r="J594" s="262">
        <v>0</v>
      </c>
      <c r="K594" s="262">
        <v>0</v>
      </c>
      <c r="L594" s="262">
        <v>0</v>
      </c>
    </row>
    <row r="595" spans="1:12" x14ac:dyDescent="0.2">
      <c r="A595" s="164" t="s">
        <v>1791</v>
      </c>
      <c r="B595" s="236" t="s">
        <v>1080</v>
      </c>
      <c r="C595" s="236">
        <v>1118</v>
      </c>
      <c r="D595" s="236" t="s">
        <v>1790</v>
      </c>
      <c r="E595" s="236">
        <v>71378387</v>
      </c>
      <c r="F595" s="236">
        <v>9999</v>
      </c>
      <c r="G595" s="162" t="s">
        <v>1796</v>
      </c>
      <c r="H595" s="259">
        <v>0</v>
      </c>
      <c r="I595" s="259">
        <v>338241057</v>
      </c>
      <c r="J595" s="259">
        <v>0</v>
      </c>
      <c r="K595" s="259">
        <v>0</v>
      </c>
      <c r="L595" s="259">
        <v>0</v>
      </c>
    </row>
    <row r="596" spans="1:12" x14ac:dyDescent="0.2">
      <c r="A596" s="175" t="s">
        <v>1791</v>
      </c>
      <c r="B596" s="238" t="s">
        <v>1080</v>
      </c>
      <c r="C596" s="238">
        <v>1118</v>
      </c>
      <c r="D596" s="238" t="s">
        <v>1790</v>
      </c>
      <c r="E596" s="238">
        <v>71378388</v>
      </c>
      <c r="F596" s="238">
        <v>190011</v>
      </c>
      <c r="G596" s="173" t="s">
        <v>1795</v>
      </c>
      <c r="H596" s="262">
        <v>0</v>
      </c>
      <c r="I596" s="262">
        <v>63534322</v>
      </c>
      <c r="J596" s="262">
        <v>0</v>
      </c>
      <c r="K596" s="262">
        <v>0</v>
      </c>
      <c r="L596" s="262">
        <v>0</v>
      </c>
    </row>
    <row r="597" spans="1:12" ht="38.25" x14ac:dyDescent="0.2">
      <c r="A597" s="171" t="s">
        <v>1791</v>
      </c>
      <c r="B597" s="235" t="s">
        <v>1080</v>
      </c>
      <c r="C597" s="235">
        <v>1118</v>
      </c>
      <c r="D597" s="235" t="s">
        <v>1790</v>
      </c>
      <c r="E597" s="235">
        <v>71378389</v>
      </c>
      <c r="F597" s="235">
        <v>9999</v>
      </c>
      <c r="G597" s="241" t="s">
        <v>1794</v>
      </c>
      <c r="H597" s="258">
        <v>0</v>
      </c>
      <c r="I597" s="258">
        <v>69967555</v>
      </c>
      <c r="J597" s="258">
        <v>0</v>
      </c>
      <c r="K597" s="258">
        <v>0</v>
      </c>
      <c r="L597" s="258">
        <v>0</v>
      </c>
    </row>
    <row r="598" spans="1:12" x14ac:dyDescent="0.2">
      <c r="A598" s="175" t="s">
        <v>1791</v>
      </c>
      <c r="B598" s="238" t="s">
        <v>1080</v>
      </c>
      <c r="C598" s="238">
        <v>1118</v>
      </c>
      <c r="D598" s="238" t="s">
        <v>1790</v>
      </c>
      <c r="E598" s="238">
        <v>71378390</v>
      </c>
      <c r="F598" s="238">
        <v>190011</v>
      </c>
      <c r="G598" s="173" t="s">
        <v>1793</v>
      </c>
      <c r="H598" s="262">
        <v>0</v>
      </c>
      <c r="I598" s="262">
        <v>131815764</v>
      </c>
      <c r="J598" s="262">
        <v>0</v>
      </c>
      <c r="K598" s="262">
        <v>0</v>
      </c>
      <c r="L598" s="262">
        <v>0</v>
      </c>
    </row>
    <row r="599" spans="1:12" x14ac:dyDescent="0.2">
      <c r="A599" s="164" t="s">
        <v>1791</v>
      </c>
      <c r="B599" s="236" t="s">
        <v>1088</v>
      </c>
      <c r="C599" s="236">
        <v>1118</v>
      </c>
      <c r="D599" s="236" t="s">
        <v>1790</v>
      </c>
      <c r="E599" s="236">
        <v>71378391</v>
      </c>
      <c r="F599" s="236">
        <v>9999</v>
      </c>
      <c r="G599" s="162" t="s">
        <v>1792</v>
      </c>
      <c r="H599" s="259">
        <v>0</v>
      </c>
      <c r="I599" s="259">
        <v>12567393</v>
      </c>
      <c r="J599" s="259">
        <v>0</v>
      </c>
      <c r="K599" s="259">
        <v>0</v>
      </c>
      <c r="L599" s="259">
        <v>0</v>
      </c>
    </row>
    <row r="600" spans="1:12" x14ac:dyDescent="0.2">
      <c r="A600" s="164" t="s">
        <v>1791</v>
      </c>
      <c r="B600" s="236" t="s">
        <v>1087</v>
      </c>
      <c r="C600" s="236">
        <v>1118</v>
      </c>
      <c r="D600" s="236" t="s">
        <v>1790</v>
      </c>
      <c r="E600" s="236">
        <v>71378392</v>
      </c>
      <c r="F600" s="236">
        <v>190011</v>
      </c>
      <c r="G600" s="162" t="s">
        <v>1789</v>
      </c>
      <c r="H600" s="259">
        <v>0</v>
      </c>
      <c r="I600" s="259">
        <v>378125303</v>
      </c>
      <c r="J600" s="259">
        <v>0</v>
      </c>
      <c r="K600" s="259">
        <v>0</v>
      </c>
      <c r="L600" s="259">
        <v>0</v>
      </c>
    </row>
    <row r="601" spans="1:12" s="189" customFormat="1" x14ac:dyDescent="0.2">
      <c r="A601" s="167" t="s">
        <v>1769</v>
      </c>
      <c r="B601" s="245" t="s">
        <v>552</v>
      </c>
      <c r="C601" s="246" t="s">
        <v>552</v>
      </c>
      <c r="D601" s="245" t="s">
        <v>552</v>
      </c>
      <c r="E601" s="246" t="s">
        <v>552</v>
      </c>
      <c r="F601" s="246" t="s">
        <v>552</v>
      </c>
      <c r="G601" s="190" t="s">
        <v>806</v>
      </c>
      <c r="H601" s="260">
        <v>12244506639</v>
      </c>
      <c r="I601" s="260">
        <v>13792573141</v>
      </c>
      <c r="J601" s="260">
        <v>9492881496</v>
      </c>
      <c r="K601" s="260">
        <v>4394754979</v>
      </c>
      <c r="L601" s="260">
        <v>4292033788</v>
      </c>
    </row>
    <row r="602" spans="1:12" s="189" customFormat="1" x14ac:dyDescent="0.2">
      <c r="A602" s="167" t="s">
        <v>1772</v>
      </c>
      <c r="B602" s="245" t="s">
        <v>552</v>
      </c>
      <c r="C602" s="246" t="s">
        <v>552</v>
      </c>
      <c r="D602" s="245" t="s">
        <v>552</v>
      </c>
      <c r="E602" s="246" t="s">
        <v>552</v>
      </c>
      <c r="F602" s="246" t="s">
        <v>552</v>
      </c>
      <c r="G602" s="190" t="s">
        <v>1788</v>
      </c>
      <c r="H602" s="260">
        <v>12100971528</v>
      </c>
      <c r="I602" s="260">
        <v>13649038030</v>
      </c>
      <c r="J602" s="260">
        <v>9492881496</v>
      </c>
      <c r="K602" s="260">
        <v>4394754979</v>
      </c>
      <c r="L602" s="260">
        <v>4292033788</v>
      </c>
    </row>
    <row r="603" spans="1:12" x14ac:dyDescent="0.2">
      <c r="A603" s="167" t="s">
        <v>1772</v>
      </c>
      <c r="B603" s="237" t="s">
        <v>1787</v>
      </c>
      <c r="C603" s="236">
        <v>9999</v>
      </c>
      <c r="D603" s="237" t="s">
        <v>1693</v>
      </c>
      <c r="E603" s="236">
        <v>1031035</v>
      </c>
      <c r="F603" s="236">
        <v>160003</v>
      </c>
      <c r="G603" s="165" t="s">
        <v>1783</v>
      </c>
      <c r="H603" s="259">
        <v>1586728000</v>
      </c>
      <c r="I603" s="259">
        <v>1586728000</v>
      </c>
      <c r="J603" s="259">
        <v>1552189500</v>
      </c>
      <c r="K603" s="259">
        <v>696606750</v>
      </c>
      <c r="L603" s="259">
        <v>695793909</v>
      </c>
    </row>
    <row r="604" spans="1:12" x14ac:dyDescent="0.2">
      <c r="A604" s="167" t="s">
        <v>1772</v>
      </c>
      <c r="B604" s="237" t="s">
        <v>1787</v>
      </c>
      <c r="C604" s="236">
        <v>9999</v>
      </c>
      <c r="D604" s="237" t="s">
        <v>1693</v>
      </c>
      <c r="E604" s="236">
        <v>1031035</v>
      </c>
      <c r="F604" s="236">
        <v>160023</v>
      </c>
      <c r="G604" s="165" t="s">
        <v>1783</v>
      </c>
      <c r="H604" s="259">
        <v>181004756</v>
      </c>
      <c r="I604" s="259">
        <v>181004756</v>
      </c>
      <c r="J604" s="259">
        <v>175675000</v>
      </c>
      <c r="K604" s="259">
        <v>73415000</v>
      </c>
      <c r="L604" s="259">
        <v>73324310</v>
      </c>
    </row>
    <row r="605" spans="1:12" x14ac:dyDescent="0.2">
      <c r="A605" s="167" t="s">
        <v>1772</v>
      </c>
      <c r="B605" s="237" t="s">
        <v>1293</v>
      </c>
      <c r="C605" s="236">
        <v>9999</v>
      </c>
      <c r="D605" s="237" t="s">
        <v>1785</v>
      </c>
      <c r="E605" s="236">
        <v>1031035</v>
      </c>
      <c r="F605" s="236">
        <v>160003</v>
      </c>
      <c r="G605" s="165" t="s">
        <v>1783</v>
      </c>
      <c r="H605" s="259">
        <v>1394170280</v>
      </c>
      <c r="I605" s="259">
        <v>1394170280</v>
      </c>
      <c r="J605" s="259">
        <v>1176295000</v>
      </c>
      <c r="K605" s="259">
        <v>842615000</v>
      </c>
      <c r="L605" s="259">
        <v>842615000</v>
      </c>
    </row>
    <row r="606" spans="1:12" x14ac:dyDescent="0.2">
      <c r="A606" s="167" t="s">
        <v>1772</v>
      </c>
      <c r="B606" s="237" t="s">
        <v>1787</v>
      </c>
      <c r="C606" s="236">
        <v>9999</v>
      </c>
      <c r="D606" s="237" t="s">
        <v>1785</v>
      </c>
      <c r="E606" s="236">
        <v>1031035</v>
      </c>
      <c r="F606" s="236">
        <v>160003</v>
      </c>
      <c r="G606" s="165" t="s">
        <v>1783</v>
      </c>
      <c r="H606" s="259">
        <v>321722000</v>
      </c>
      <c r="I606" s="259">
        <v>321722000</v>
      </c>
      <c r="J606" s="259">
        <v>0</v>
      </c>
      <c r="K606" s="259">
        <v>0</v>
      </c>
      <c r="L606" s="259">
        <v>0</v>
      </c>
    </row>
    <row r="607" spans="1:12" x14ac:dyDescent="0.2">
      <c r="A607" s="167" t="s">
        <v>1772</v>
      </c>
      <c r="B607" s="237" t="s">
        <v>1777</v>
      </c>
      <c r="C607" s="236">
        <v>9999</v>
      </c>
      <c r="D607" s="237" t="s">
        <v>1785</v>
      </c>
      <c r="E607" s="236">
        <v>1031035</v>
      </c>
      <c r="F607" s="236">
        <v>160003</v>
      </c>
      <c r="G607" s="165" t="s">
        <v>1783</v>
      </c>
      <c r="H607" s="259">
        <v>769456829</v>
      </c>
      <c r="I607" s="259">
        <v>769456829</v>
      </c>
      <c r="J607" s="259">
        <v>462259631</v>
      </c>
      <c r="K607" s="259">
        <v>0</v>
      </c>
      <c r="L607" s="259">
        <v>0</v>
      </c>
    </row>
    <row r="608" spans="1:12" x14ac:dyDescent="0.2">
      <c r="A608" s="167" t="s">
        <v>1772</v>
      </c>
      <c r="B608" s="237" t="s">
        <v>1786</v>
      </c>
      <c r="C608" s="236">
        <v>9999</v>
      </c>
      <c r="D608" s="237" t="s">
        <v>1785</v>
      </c>
      <c r="E608" s="236">
        <v>1031035</v>
      </c>
      <c r="F608" s="236">
        <v>160003</v>
      </c>
      <c r="G608" s="165" t="s">
        <v>1783</v>
      </c>
      <c r="H608" s="259">
        <v>11584011</v>
      </c>
      <c r="I608" s="259">
        <v>11584011</v>
      </c>
      <c r="J608" s="259">
        <v>0</v>
      </c>
      <c r="K608" s="259">
        <v>0</v>
      </c>
      <c r="L608" s="259">
        <v>0</v>
      </c>
    </row>
    <row r="609" spans="1:12" x14ac:dyDescent="0.2">
      <c r="A609" s="167" t="s">
        <v>1772</v>
      </c>
      <c r="B609" s="237" t="s">
        <v>1712</v>
      </c>
      <c r="C609" s="236">
        <v>9999</v>
      </c>
      <c r="D609" s="237" t="s">
        <v>1785</v>
      </c>
      <c r="E609" s="236">
        <v>1031035</v>
      </c>
      <c r="F609" s="236">
        <v>160003</v>
      </c>
      <c r="G609" s="165" t="s">
        <v>1783</v>
      </c>
      <c r="H609" s="259">
        <v>400000000</v>
      </c>
      <c r="I609" s="259">
        <v>400000000</v>
      </c>
      <c r="J609" s="259">
        <v>163470162</v>
      </c>
      <c r="K609" s="259">
        <v>162973292</v>
      </c>
      <c r="L609" s="259">
        <v>162973292</v>
      </c>
    </row>
    <row r="610" spans="1:12" x14ac:dyDescent="0.2">
      <c r="A610" s="167" t="s">
        <v>1772</v>
      </c>
      <c r="B610" s="237" t="s">
        <v>1778</v>
      </c>
      <c r="C610" s="236">
        <v>9999</v>
      </c>
      <c r="D610" s="237" t="s">
        <v>1785</v>
      </c>
      <c r="E610" s="236">
        <v>1031035</v>
      </c>
      <c r="F610" s="236">
        <v>160003</v>
      </c>
      <c r="G610" s="165" t="s">
        <v>1783</v>
      </c>
      <c r="H610" s="259">
        <v>0</v>
      </c>
      <c r="I610" s="259">
        <v>200000000</v>
      </c>
      <c r="J610" s="259">
        <v>0</v>
      </c>
      <c r="K610" s="259">
        <v>0</v>
      </c>
      <c r="L610" s="259">
        <v>0</v>
      </c>
    </row>
    <row r="611" spans="1:12" x14ac:dyDescent="0.2">
      <c r="A611" s="167" t="s">
        <v>1772</v>
      </c>
      <c r="B611" s="237" t="s">
        <v>1293</v>
      </c>
      <c r="C611" s="236">
        <v>9999</v>
      </c>
      <c r="D611" s="237" t="s">
        <v>1784</v>
      </c>
      <c r="E611" s="236">
        <v>1031035</v>
      </c>
      <c r="F611" s="236">
        <v>160003</v>
      </c>
      <c r="G611" s="165" t="s">
        <v>1783</v>
      </c>
      <c r="H611" s="259">
        <v>2100000000</v>
      </c>
      <c r="I611" s="259">
        <v>2150000000</v>
      </c>
      <c r="J611" s="259">
        <v>2018858500</v>
      </c>
      <c r="K611" s="259">
        <v>1076184900</v>
      </c>
      <c r="L611" s="259">
        <v>1066580900</v>
      </c>
    </row>
    <row r="612" spans="1:12" x14ac:dyDescent="0.2">
      <c r="A612" s="183" t="s">
        <v>1772</v>
      </c>
      <c r="B612" s="250" t="s">
        <v>1778</v>
      </c>
      <c r="C612" s="238">
        <v>9999</v>
      </c>
      <c r="D612" s="250" t="s">
        <v>1784</v>
      </c>
      <c r="E612" s="238">
        <v>1031035</v>
      </c>
      <c r="F612" s="238">
        <v>160003</v>
      </c>
      <c r="G612" s="182" t="s">
        <v>1783</v>
      </c>
      <c r="H612" s="262">
        <v>0</v>
      </c>
      <c r="I612" s="262">
        <v>400000000</v>
      </c>
      <c r="J612" s="262">
        <v>197000000</v>
      </c>
      <c r="K612" s="262">
        <v>80000000</v>
      </c>
      <c r="L612" s="262">
        <v>80000000</v>
      </c>
    </row>
    <row r="613" spans="1:12" x14ac:dyDescent="0.2">
      <c r="A613" s="167" t="s">
        <v>1772</v>
      </c>
      <c r="B613" s="237" t="s">
        <v>1293</v>
      </c>
      <c r="C613" s="236">
        <v>9999</v>
      </c>
      <c r="D613" s="237" t="s">
        <v>1693</v>
      </c>
      <c r="E613" s="236">
        <v>1031138</v>
      </c>
      <c r="F613" s="236">
        <v>160004</v>
      </c>
      <c r="G613" s="165" t="s">
        <v>1781</v>
      </c>
      <c r="H613" s="259">
        <v>918000000</v>
      </c>
      <c r="I613" s="259">
        <v>918000000</v>
      </c>
      <c r="J613" s="259">
        <v>889500000</v>
      </c>
      <c r="K613" s="259">
        <v>321450000</v>
      </c>
      <c r="L613" s="259">
        <v>314240440</v>
      </c>
    </row>
    <row r="614" spans="1:12" x14ac:dyDescent="0.2">
      <c r="A614" s="167" t="s">
        <v>1772</v>
      </c>
      <c r="B614" s="237" t="s">
        <v>1293</v>
      </c>
      <c r="C614" s="236">
        <v>9999</v>
      </c>
      <c r="D614" s="237" t="s">
        <v>1782</v>
      </c>
      <c r="E614" s="236">
        <v>1031138</v>
      </c>
      <c r="F614" s="236">
        <v>160004</v>
      </c>
      <c r="G614" s="165" t="s">
        <v>1781</v>
      </c>
      <c r="H614" s="259">
        <v>10000000</v>
      </c>
      <c r="I614" s="259">
        <v>10000000</v>
      </c>
      <c r="J614" s="259">
        <v>10000000</v>
      </c>
      <c r="K614" s="259">
        <v>0</v>
      </c>
      <c r="L614" s="259">
        <v>0</v>
      </c>
    </row>
    <row r="615" spans="1:12" x14ac:dyDescent="0.2">
      <c r="A615" s="167" t="s">
        <v>1772</v>
      </c>
      <c r="B615" s="237" t="s">
        <v>1293</v>
      </c>
      <c r="C615" s="236">
        <v>9999</v>
      </c>
      <c r="D615" s="237" t="s">
        <v>1775</v>
      </c>
      <c r="E615" s="236">
        <v>1031138</v>
      </c>
      <c r="F615" s="236">
        <v>160004</v>
      </c>
      <c r="G615" s="165" t="s">
        <v>1781</v>
      </c>
      <c r="H615" s="259">
        <v>394500000</v>
      </c>
      <c r="I615" s="259">
        <v>394500000</v>
      </c>
      <c r="J615" s="259">
        <v>373246481</v>
      </c>
      <c r="K615" s="259">
        <v>25000000</v>
      </c>
      <c r="L615" s="259">
        <v>25000000</v>
      </c>
    </row>
    <row r="616" spans="1:12" x14ac:dyDescent="0.2">
      <c r="A616" s="167" t="s">
        <v>1772</v>
      </c>
      <c r="B616" s="237" t="s">
        <v>1778</v>
      </c>
      <c r="C616" s="236">
        <v>9999</v>
      </c>
      <c r="D616" s="237" t="s">
        <v>1775</v>
      </c>
      <c r="E616" s="236">
        <v>1031138</v>
      </c>
      <c r="F616" s="236">
        <v>160004</v>
      </c>
      <c r="G616" s="165" t="s">
        <v>1781</v>
      </c>
      <c r="H616" s="259">
        <v>0</v>
      </c>
      <c r="I616" s="259">
        <v>100000000</v>
      </c>
      <c r="J616" s="259">
        <v>99975915</v>
      </c>
      <c r="K616" s="259">
        <v>0</v>
      </c>
      <c r="L616" s="259">
        <v>0</v>
      </c>
    </row>
    <row r="617" spans="1:12" x14ac:dyDescent="0.2">
      <c r="A617" s="167" t="s">
        <v>1772</v>
      </c>
      <c r="B617" s="237" t="s">
        <v>1779</v>
      </c>
      <c r="C617" s="236">
        <v>9999</v>
      </c>
      <c r="D617" s="237" t="s">
        <v>1775</v>
      </c>
      <c r="E617" s="236">
        <v>1031138</v>
      </c>
      <c r="F617" s="236">
        <v>160004</v>
      </c>
      <c r="G617" s="165" t="s">
        <v>1781</v>
      </c>
      <c r="H617" s="259">
        <v>40000000</v>
      </c>
      <c r="I617" s="259">
        <v>40000000</v>
      </c>
      <c r="J617" s="259">
        <v>30000000</v>
      </c>
      <c r="K617" s="259">
        <v>30000000</v>
      </c>
      <c r="L617" s="259">
        <v>30000000</v>
      </c>
    </row>
    <row r="618" spans="1:12" x14ac:dyDescent="0.2">
      <c r="A618" s="167" t="s">
        <v>1772</v>
      </c>
      <c r="B618" s="237" t="s">
        <v>1293</v>
      </c>
      <c r="C618" s="236">
        <v>9999</v>
      </c>
      <c r="D618" s="237" t="s">
        <v>1775</v>
      </c>
      <c r="E618" s="236">
        <v>1031240</v>
      </c>
      <c r="F618" s="236">
        <v>160022</v>
      </c>
      <c r="G618" s="165" t="s">
        <v>1770</v>
      </c>
      <c r="H618" s="259">
        <v>25000000</v>
      </c>
      <c r="I618" s="259">
        <v>25000000</v>
      </c>
      <c r="J618" s="259">
        <v>5027328</v>
      </c>
      <c r="K618" s="259">
        <v>0</v>
      </c>
      <c r="L618" s="259">
        <v>0</v>
      </c>
    </row>
    <row r="619" spans="1:12" x14ac:dyDescent="0.2">
      <c r="A619" s="167" t="s">
        <v>1772</v>
      </c>
      <c r="B619" s="237" t="s">
        <v>1778</v>
      </c>
      <c r="C619" s="236">
        <v>9999</v>
      </c>
      <c r="D619" s="237" t="s">
        <v>1775</v>
      </c>
      <c r="E619" s="236">
        <v>1031240</v>
      </c>
      <c r="F619" s="236">
        <v>160022</v>
      </c>
      <c r="G619" s="165" t="s">
        <v>1770</v>
      </c>
      <c r="H619" s="259">
        <v>0</v>
      </c>
      <c r="I619" s="259">
        <v>6912484</v>
      </c>
      <c r="J619" s="259">
        <v>0</v>
      </c>
      <c r="K619" s="259">
        <v>0</v>
      </c>
      <c r="L619" s="259">
        <v>0</v>
      </c>
    </row>
    <row r="620" spans="1:12" x14ac:dyDescent="0.2">
      <c r="A620" s="167" t="s">
        <v>1772</v>
      </c>
      <c r="B620" s="237" t="s">
        <v>1780</v>
      </c>
      <c r="C620" s="236">
        <v>9999</v>
      </c>
      <c r="D620" s="237" t="s">
        <v>1775</v>
      </c>
      <c r="E620" s="236">
        <v>1031240</v>
      </c>
      <c r="F620" s="236">
        <v>160022</v>
      </c>
      <c r="G620" s="165" t="s">
        <v>1770</v>
      </c>
      <c r="H620" s="259">
        <v>0</v>
      </c>
      <c r="I620" s="259">
        <v>3313575</v>
      </c>
      <c r="J620" s="259">
        <v>0</v>
      </c>
      <c r="K620" s="259">
        <v>0</v>
      </c>
      <c r="L620" s="259">
        <v>0</v>
      </c>
    </row>
    <row r="621" spans="1:12" x14ac:dyDescent="0.2">
      <c r="A621" s="183" t="s">
        <v>1772</v>
      </c>
      <c r="B621" s="250" t="s">
        <v>1779</v>
      </c>
      <c r="C621" s="238">
        <v>9999</v>
      </c>
      <c r="D621" s="250" t="s">
        <v>1775</v>
      </c>
      <c r="E621" s="238">
        <v>1031240</v>
      </c>
      <c r="F621" s="238">
        <v>160022</v>
      </c>
      <c r="G621" s="182" t="s">
        <v>1770</v>
      </c>
      <c r="H621" s="262">
        <v>0</v>
      </c>
      <c r="I621" s="262">
        <v>19773941</v>
      </c>
      <c r="J621" s="262">
        <v>0</v>
      </c>
      <c r="K621" s="262">
        <v>0</v>
      </c>
      <c r="L621" s="262">
        <v>0</v>
      </c>
    </row>
    <row r="622" spans="1:12" x14ac:dyDescent="0.2">
      <c r="A622" s="167" t="s">
        <v>1772</v>
      </c>
      <c r="B622" s="237" t="s">
        <v>1293</v>
      </c>
      <c r="C622" s="236">
        <v>9999</v>
      </c>
      <c r="D622" s="237" t="s">
        <v>1775</v>
      </c>
      <c r="E622" s="236">
        <v>10312283</v>
      </c>
      <c r="F622" s="236">
        <v>160022</v>
      </c>
      <c r="G622" s="165" t="s">
        <v>1774</v>
      </c>
      <c r="H622" s="259">
        <v>63822672</v>
      </c>
      <c r="I622" s="259">
        <v>63822672</v>
      </c>
      <c r="J622" s="259">
        <v>63822672</v>
      </c>
      <c r="K622" s="259">
        <v>23100000</v>
      </c>
      <c r="L622" s="259">
        <v>22632900</v>
      </c>
    </row>
    <row r="623" spans="1:12" x14ac:dyDescent="0.2">
      <c r="A623" s="167" t="s">
        <v>1772</v>
      </c>
      <c r="B623" s="237" t="s">
        <v>1779</v>
      </c>
      <c r="C623" s="236">
        <v>9999</v>
      </c>
      <c r="D623" s="237" t="s">
        <v>1775</v>
      </c>
      <c r="E623" s="236">
        <v>10312283</v>
      </c>
      <c r="F623" s="236">
        <v>160022</v>
      </c>
      <c r="G623" s="165" t="s">
        <v>1774</v>
      </c>
      <c r="H623" s="259">
        <v>0</v>
      </c>
      <c r="I623" s="259">
        <v>120000000</v>
      </c>
      <c r="J623" s="259">
        <v>74238000</v>
      </c>
      <c r="K623" s="259">
        <v>0</v>
      </c>
      <c r="L623" s="259">
        <v>0</v>
      </c>
    </row>
    <row r="624" spans="1:12" x14ac:dyDescent="0.2">
      <c r="A624" s="167" t="s">
        <v>1772</v>
      </c>
      <c r="B624" s="237" t="s">
        <v>1293</v>
      </c>
      <c r="C624" s="236">
        <v>9999</v>
      </c>
      <c r="D624" s="237" t="s">
        <v>1771</v>
      </c>
      <c r="E624" s="236">
        <v>10312284</v>
      </c>
      <c r="F624" s="236">
        <v>160021</v>
      </c>
      <c r="G624" s="165" t="s">
        <v>1773</v>
      </c>
      <c r="H624" s="259">
        <v>572332980</v>
      </c>
      <c r="I624" s="259">
        <v>572332980</v>
      </c>
      <c r="J624" s="259">
        <v>562661727</v>
      </c>
      <c r="K624" s="259">
        <v>92271939</v>
      </c>
      <c r="L624" s="259">
        <v>13604124</v>
      </c>
    </row>
    <row r="625" spans="1:12" x14ac:dyDescent="0.2">
      <c r="A625" s="164" t="s">
        <v>1772</v>
      </c>
      <c r="B625" s="236" t="s">
        <v>1777</v>
      </c>
      <c r="C625" s="236">
        <v>9999</v>
      </c>
      <c r="D625" s="236" t="s">
        <v>1771</v>
      </c>
      <c r="E625" s="236">
        <v>10312284</v>
      </c>
      <c r="F625" s="236">
        <v>160021</v>
      </c>
      <c r="G625" s="162" t="s">
        <v>1773</v>
      </c>
      <c r="H625" s="259">
        <v>90000000</v>
      </c>
      <c r="I625" s="259">
        <v>90000000</v>
      </c>
      <c r="J625" s="259">
        <v>90000000</v>
      </c>
      <c r="K625" s="259">
        <v>90000000</v>
      </c>
      <c r="L625" s="259">
        <v>89553147</v>
      </c>
    </row>
    <row r="626" spans="1:12" x14ac:dyDescent="0.2">
      <c r="A626" s="175" t="s">
        <v>1772</v>
      </c>
      <c r="B626" s="238" t="s">
        <v>1778</v>
      </c>
      <c r="C626" s="238">
        <v>9999</v>
      </c>
      <c r="D626" s="238" t="s">
        <v>1771</v>
      </c>
      <c r="E626" s="238">
        <v>10312284</v>
      </c>
      <c r="F626" s="238">
        <v>160021</v>
      </c>
      <c r="G626" s="173" t="s">
        <v>1773</v>
      </c>
      <c r="H626" s="262">
        <v>0</v>
      </c>
      <c r="I626" s="262">
        <v>63016475</v>
      </c>
      <c r="J626" s="262">
        <v>0</v>
      </c>
      <c r="K626" s="262">
        <v>0</v>
      </c>
      <c r="L626" s="262">
        <v>0</v>
      </c>
    </row>
    <row r="627" spans="1:12" x14ac:dyDescent="0.2">
      <c r="A627" s="164" t="s">
        <v>1772</v>
      </c>
      <c r="B627" s="236" t="s">
        <v>1766</v>
      </c>
      <c r="C627" s="236">
        <v>9999</v>
      </c>
      <c r="D627" s="236" t="s">
        <v>1776</v>
      </c>
      <c r="E627" s="236">
        <v>10312285</v>
      </c>
      <c r="F627" s="236">
        <v>160006</v>
      </c>
      <c r="G627" s="162" t="s">
        <v>1764</v>
      </c>
      <c r="H627" s="259">
        <v>2000000000</v>
      </c>
      <c r="I627" s="259">
        <v>2000000000</v>
      </c>
      <c r="J627" s="259">
        <v>152984580</v>
      </c>
      <c r="K627" s="259">
        <v>49633680</v>
      </c>
      <c r="L627" s="259">
        <v>49633680</v>
      </c>
    </row>
    <row r="628" spans="1:12" x14ac:dyDescent="0.2">
      <c r="A628" s="164" t="s">
        <v>1772</v>
      </c>
      <c r="B628" s="236" t="s">
        <v>1777</v>
      </c>
      <c r="C628" s="236">
        <v>1123</v>
      </c>
      <c r="D628" s="236" t="s">
        <v>1776</v>
      </c>
      <c r="E628" s="236">
        <v>10312285</v>
      </c>
      <c r="F628" s="236">
        <v>160006</v>
      </c>
      <c r="G628" s="162" t="s">
        <v>1764</v>
      </c>
      <c r="H628" s="259">
        <v>600000000</v>
      </c>
      <c r="I628" s="259">
        <v>600000000</v>
      </c>
      <c r="J628" s="259">
        <v>600000000</v>
      </c>
      <c r="K628" s="259">
        <v>595899418</v>
      </c>
      <c r="L628" s="259">
        <v>595293116</v>
      </c>
    </row>
    <row r="629" spans="1:12" x14ac:dyDescent="0.2">
      <c r="A629" s="183" t="s">
        <v>1772</v>
      </c>
      <c r="B629" s="250" t="s">
        <v>162</v>
      </c>
      <c r="C629" s="238">
        <v>9999</v>
      </c>
      <c r="D629" s="250" t="s">
        <v>1765</v>
      </c>
      <c r="E629" s="238">
        <v>10312285</v>
      </c>
      <c r="F629" s="238">
        <v>160006</v>
      </c>
      <c r="G629" s="182" t="s">
        <v>1764</v>
      </c>
      <c r="H629" s="262">
        <v>0</v>
      </c>
      <c r="I629" s="262">
        <v>250000000</v>
      </c>
      <c r="J629" s="262">
        <v>0</v>
      </c>
      <c r="K629" s="262">
        <v>0</v>
      </c>
      <c r="L629" s="262">
        <v>0</v>
      </c>
    </row>
    <row r="630" spans="1:12" x14ac:dyDescent="0.2">
      <c r="A630" s="167" t="s">
        <v>1772</v>
      </c>
      <c r="B630" s="237" t="s">
        <v>1075</v>
      </c>
      <c r="C630" s="236">
        <v>9999</v>
      </c>
      <c r="D630" s="237" t="s">
        <v>1775</v>
      </c>
      <c r="E630" s="236">
        <v>70312283</v>
      </c>
      <c r="F630" s="236">
        <v>160022</v>
      </c>
      <c r="G630" s="165" t="s">
        <v>1774</v>
      </c>
      <c r="H630" s="259">
        <v>0</v>
      </c>
      <c r="I630" s="259">
        <v>173222000</v>
      </c>
      <c r="J630" s="259">
        <v>173222000</v>
      </c>
      <c r="K630" s="259">
        <v>0</v>
      </c>
      <c r="L630" s="259">
        <v>0</v>
      </c>
    </row>
    <row r="631" spans="1:12" x14ac:dyDescent="0.2">
      <c r="A631" s="164" t="s">
        <v>1772</v>
      </c>
      <c r="B631" s="236" t="s">
        <v>1074</v>
      </c>
      <c r="C631" s="236">
        <v>9999</v>
      </c>
      <c r="D631" s="236" t="s">
        <v>1771</v>
      </c>
      <c r="E631" s="236">
        <v>70312284</v>
      </c>
      <c r="F631" s="236">
        <v>160021</v>
      </c>
      <c r="G631" s="162" t="s">
        <v>1773</v>
      </c>
      <c r="H631" s="259">
        <v>0</v>
      </c>
      <c r="I631" s="259">
        <v>161828027</v>
      </c>
      <c r="J631" s="259">
        <v>0</v>
      </c>
      <c r="K631" s="259">
        <v>0</v>
      </c>
      <c r="L631" s="259">
        <v>0</v>
      </c>
    </row>
    <row r="632" spans="1:12" x14ac:dyDescent="0.2">
      <c r="A632" s="167" t="s">
        <v>1772</v>
      </c>
      <c r="B632" s="237" t="s">
        <v>1293</v>
      </c>
      <c r="C632" s="236">
        <v>9999</v>
      </c>
      <c r="D632" s="237" t="s">
        <v>1771</v>
      </c>
      <c r="E632" s="236">
        <v>1031240</v>
      </c>
      <c r="F632" s="236">
        <v>160022</v>
      </c>
      <c r="G632" s="165" t="s">
        <v>1770</v>
      </c>
      <c r="H632" s="259">
        <v>622650000</v>
      </c>
      <c r="I632" s="259">
        <v>622650000</v>
      </c>
      <c r="J632" s="259">
        <v>622455000</v>
      </c>
      <c r="K632" s="259">
        <v>235605000</v>
      </c>
      <c r="L632" s="259">
        <v>230788970</v>
      </c>
    </row>
    <row r="633" spans="1:12" s="189" customFormat="1" x14ac:dyDescent="0.2">
      <c r="A633" s="171" t="s">
        <v>1767</v>
      </c>
      <c r="B633" s="245" t="s">
        <v>552</v>
      </c>
      <c r="C633" s="244" t="s">
        <v>552</v>
      </c>
      <c r="D633" s="244" t="s">
        <v>552</v>
      </c>
      <c r="E633" s="244" t="s">
        <v>552</v>
      </c>
      <c r="F633" s="244" t="s">
        <v>552</v>
      </c>
      <c r="G633" s="240" t="s">
        <v>1768</v>
      </c>
      <c r="H633" s="257">
        <v>143535111</v>
      </c>
      <c r="I633" s="257">
        <v>143535111</v>
      </c>
      <c r="J633" s="257">
        <v>0</v>
      </c>
      <c r="K633" s="257">
        <v>0</v>
      </c>
      <c r="L633" s="257">
        <v>0</v>
      </c>
    </row>
    <row r="634" spans="1:12" x14ac:dyDescent="0.2">
      <c r="A634" s="167" t="s">
        <v>1767</v>
      </c>
      <c r="B634" s="237" t="s">
        <v>1766</v>
      </c>
      <c r="C634" s="236">
        <v>9999</v>
      </c>
      <c r="D634" s="237" t="s">
        <v>1765</v>
      </c>
      <c r="E634" s="236">
        <v>10312285</v>
      </c>
      <c r="F634" s="236">
        <v>160006</v>
      </c>
      <c r="G634" s="165" t="s">
        <v>1764</v>
      </c>
      <c r="H634" s="259">
        <v>143535111</v>
      </c>
      <c r="I634" s="259">
        <v>143535111</v>
      </c>
      <c r="J634" s="259">
        <v>0</v>
      </c>
      <c r="K634" s="259">
        <v>0</v>
      </c>
      <c r="L634" s="259">
        <v>0</v>
      </c>
    </row>
    <row r="635" spans="1:12" s="189" customFormat="1" x14ac:dyDescent="0.2">
      <c r="A635" s="167" t="s">
        <v>1746</v>
      </c>
      <c r="B635" s="245" t="s">
        <v>552</v>
      </c>
      <c r="C635" s="246" t="s">
        <v>552</v>
      </c>
      <c r="D635" s="245" t="s">
        <v>552</v>
      </c>
      <c r="E635" s="246" t="s">
        <v>552</v>
      </c>
      <c r="F635" s="246" t="s">
        <v>552</v>
      </c>
      <c r="G635" s="190" t="s">
        <v>805</v>
      </c>
      <c r="H635" s="260">
        <v>3722174398</v>
      </c>
      <c r="I635" s="260">
        <v>4203244126</v>
      </c>
      <c r="J635" s="260">
        <v>3639102408</v>
      </c>
      <c r="K635" s="260">
        <v>1415789875</v>
      </c>
      <c r="L635" s="260">
        <v>1368882827</v>
      </c>
    </row>
    <row r="636" spans="1:12" s="189" customFormat="1" x14ac:dyDescent="0.2">
      <c r="A636" s="183" t="s">
        <v>1762</v>
      </c>
      <c r="B636" s="248" t="s">
        <v>552</v>
      </c>
      <c r="C636" s="247" t="s">
        <v>552</v>
      </c>
      <c r="D636" s="248" t="s">
        <v>552</v>
      </c>
      <c r="E636" s="247" t="s">
        <v>552</v>
      </c>
      <c r="F636" s="247" t="s">
        <v>552</v>
      </c>
      <c r="G636" s="193" t="s">
        <v>1763</v>
      </c>
      <c r="H636" s="261">
        <v>1865000000</v>
      </c>
      <c r="I636" s="261">
        <v>2246069728</v>
      </c>
      <c r="J636" s="261">
        <v>1921031909</v>
      </c>
      <c r="K636" s="261">
        <v>458655955</v>
      </c>
      <c r="L636" s="261">
        <v>440671278</v>
      </c>
    </row>
    <row r="637" spans="1:12" x14ac:dyDescent="0.2">
      <c r="A637" s="167" t="s">
        <v>1762</v>
      </c>
      <c r="B637" s="237" t="s">
        <v>1293</v>
      </c>
      <c r="C637" s="236">
        <v>9999</v>
      </c>
      <c r="D637" s="237" t="s">
        <v>1758</v>
      </c>
      <c r="E637" s="236">
        <v>1020522</v>
      </c>
      <c r="F637" s="236">
        <v>160019</v>
      </c>
      <c r="G637" s="165" t="s">
        <v>1742</v>
      </c>
      <c r="H637" s="259">
        <v>1665000000</v>
      </c>
      <c r="I637" s="259">
        <v>1985000000</v>
      </c>
      <c r="J637" s="259">
        <v>1659962181</v>
      </c>
      <c r="K637" s="259">
        <v>458655955</v>
      </c>
      <c r="L637" s="259">
        <v>440671278</v>
      </c>
    </row>
    <row r="638" spans="1:12" x14ac:dyDescent="0.2">
      <c r="A638" s="164" t="s">
        <v>1762</v>
      </c>
      <c r="B638" s="236" t="s">
        <v>1712</v>
      </c>
      <c r="C638" s="236">
        <v>9999</v>
      </c>
      <c r="D638" s="236" t="s">
        <v>1758</v>
      </c>
      <c r="E638" s="236">
        <v>1020522</v>
      </c>
      <c r="F638" s="236">
        <v>160019</v>
      </c>
      <c r="G638" s="162" t="s">
        <v>1742</v>
      </c>
      <c r="H638" s="259">
        <v>200000000</v>
      </c>
      <c r="I638" s="259">
        <v>240000000</v>
      </c>
      <c r="J638" s="259">
        <v>240000000</v>
      </c>
      <c r="K638" s="259">
        <v>0</v>
      </c>
      <c r="L638" s="259">
        <v>0</v>
      </c>
    </row>
    <row r="639" spans="1:12" x14ac:dyDescent="0.2">
      <c r="A639" s="175" t="s">
        <v>1762</v>
      </c>
      <c r="B639" s="238" t="s">
        <v>1761</v>
      </c>
      <c r="C639" s="238">
        <v>9999</v>
      </c>
      <c r="D639" s="238" t="s">
        <v>1758</v>
      </c>
      <c r="E639" s="238">
        <v>1020522</v>
      </c>
      <c r="F639" s="238">
        <v>160019</v>
      </c>
      <c r="G639" s="173" t="s">
        <v>1742</v>
      </c>
      <c r="H639" s="262">
        <v>0</v>
      </c>
      <c r="I639" s="262">
        <v>21069728</v>
      </c>
      <c r="J639" s="262">
        <v>21069728</v>
      </c>
      <c r="K639" s="262">
        <v>0</v>
      </c>
      <c r="L639" s="262">
        <v>0</v>
      </c>
    </row>
    <row r="640" spans="1:12" s="189" customFormat="1" x14ac:dyDescent="0.2">
      <c r="A640" s="171" t="s">
        <v>1753</v>
      </c>
      <c r="B640" s="245" t="s">
        <v>552</v>
      </c>
      <c r="C640" s="244" t="s">
        <v>552</v>
      </c>
      <c r="D640" s="244" t="s">
        <v>552</v>
      </c>
      <c r="E640" s="244" t="s">
        <v>552</v>
      </c>
      <c r="F640" s="244" t="s">
        <v>552</v>
      </c>
      <c r="G640" s="240" t="s">
        <v>1760</v>
      </c>
      <c r="H640" s="257">
        <v>1165174398</v>
      </c>
      <c r="I640" s="257">
        <v>1265174398</v>
      </c>
      <c r="J640" s="257">
        <v>1113397499</v>
      </c>
      <c r="K640" s="257">
        <v>461053920</v>
      </c>
      <c r="L640" s="257">
        <v>448192497</v>
      </c>
    </row>
    <row r="641" spans="1:12" x14ac:dyDescent="0.2">
      <c r="A641" s="167" t="s">
        <v>1753</v>
      </c>
      <c r="B641" s="237" t="s">
        <v>1293</v>
      </c>
      <c r="C641" s="236">
        <v>9999</v>
      </c>
      <c r="D641" s="237" t="s">
        <v>1693</v>
      </c>
      <c r="E641" s="236">
        <v>1020522</v>
      </c>
      <c r="F641" s="236">
        <v>160019</v>
      </c>
      <c r="G641" s="165" t="s">
        <v>1742</v>
      </c>
      <c r="H641" s="259">
        <v>50000000</v>
      </c>
      <c r="I641" s="259">
        <v>100000000</v>
      </c>
      <c r="J641" s="259">
        <v>50000000</v>
      </c>
      <c r="K641" s="259">
        <v>27777775</v>
      </c>
      <c r="L641" s="259">
        <v>27093773</v>
      </c>
    </row>
    <row r="642" spans="1:12" x14ac:dyDescent="0.2">
      <c r="A642" s="183" t="s">
        <v>1753</v>
      </c>
      <c r="B642" s="250" t="s">
        <v>1293</v>
      </c>
      <c r="C642" s="238">
        <v>9999</v>
      </c>
      <c r="D642" s="250" t="s">
        <v>1752</v>
      </c>
      <c r="E642" s="238">
        <v>1020522</v>
      </c>
      <c r="F642" s="238">
        <v>160019</v>
      </c>
      <c r="G642" s="182" t="s">
        <v>1742</v>
      </c>
      <c r="H642" s="262">
        <v>100000000</v>
      </c>
      <c r="I642" s="262">
        <v>100000000</v>
      </c>
      <c r="J642" s="262">
        <v>100000000</v>
      </c>
      <c r="K642" s="262">
        <v>70000000</v>
      </c>
      <c r="L642" s="262">
        <v>67900000</v>
      </c>
    </row>
    <row r="643" spans="1:12" x14ac:dyDescent="0.2">
      <c r="A643" s="167" t="s">
        <v>1753</v>
      </c>
      <c r="B643" s="237" t="s">
        <v>1293</v>
      </c>
      <c r="C643" s="236">
        <v>9999</v>
      </c>
      <c r="D643" s="237" t="s">
        <v>1693</v>
      </c>
      <c r="E643" s="236">
        <v>1020627</v>
      </c>
      <c r="F643" s="236">
        <v>160019</v>
      </c>
      <c r="G643" s="165" t="s">
        <v>1759</v>
      </c>
      <c r="H643" s="259">
        <v>90000000</v>
      </c>
      <c r="I643" s="259">
        <v>90000000</v>
      </c>
      <c r="J643" s="259">
        <v>90000000</v>
      </c>
      <c r="K643" s="259">
        <v>40909090</v>
      </c>
      <c r="L643" s="259">
        <v>40241817</v>
      </c>
    </row>
    <row r="644" spans="1:12" x14ac:dyDescent="0.2">
      <c r="A644" s="183" t="s">
        <v>1753</v>
      </c>
      <c r="B644" s="250" t="s">
        <v>1293</v>
      </c>
      <c r="C644" s="238">
        <v>9999</v>
      </c>
      <c r="D644" s="250" t="s">
        <v>1752</v>
      </c>
      <c r="E644" s="238">
        <v>1020627</v>
      </c>
      <c r="F644" s="238">
        <v>160019</v>
      </c>
      <c r="G644" s="182" t="s">
        <v>1759</v>
      </c>
      <c r="H644" s="262">
        <v>150000000</v>
      </c>
      <c r="I644" s="262">
        <v>150000000</v>
      </c>
      <c r="J644" s="262">
        <v>150000000</v>
      </c>
      <c r="K644" s="262">
        <v>30000000</v>
      </c>
      <c r="L644" s="262">
        <v>30000000</v>
      </c>
    </row>
    <row r="645" spans="1:12" x14ac:dyDescent="0.2">
      <c r="A645" s="167" t="s">
        <v>1753</v>
      </c>
      <c r="B645" s="237" t="s">
        <v>1293</v>
      </c>
      <c r="C645" s="236">
        <v>1123</v>
      </c>
      <c r="D645" s="237" t="s">
        <v>1693</v>
      </c>
      <c r="E645" s="236">
        <v>1020730</v>
      </c>
      <c r="F645" s="236">
        <v>160019</v>
      </c>
      <c r="G645" s="165" t="s">
        <v>1757</v>
      </c>
      <c r="H645" s="259">
        <v>95767479</v>
      </c>
      <c r="I645" s="259">
        <v>95767479</v>
      </c>
      <c r="J645" s="259">
        <v>95767479</v>
      </c>
      <c r="K645" s="259">
        <v>47883726</v>
      </c>
      <c r="L645" s="259">
        <v>39873578</v>
      </c>
    </row>
    <row r="646" spans="1:12" x14ac:dyDescent="0.2">
      <c r="A646" s="167" t="s">
        <v>1753</v>
      </c>
      <c r="B646" s="237" t="s">
        <v>1293</v>
      </c>
      <c r="C646" s="236">
        <v>9999</v>
      </c>
      <c r="D646" s="237" t="s">
        <v>1693</v>
      </c>
      <c r="E646" s="236">
        <v>1020730</v>
      </c>
      <c r="F646" s="236">
        <v>160019</v>
      </c>
      <c r="G646" s="165" t="s">
        <v>1757</v>
      </c>
      <c r="H646" s="259">
        <v>27361872</v>
      </c>
      <c r="I646" s="259">
        <v>27361872</v>
      </c>
      <c r="J646" s="259">
        <v>0</v>
      </c>
      <c r="K646" s="259">
        <v>0</v>
      </c>
      <c r="L646" s="259">
        <v>0</v>
      </c>
    </row>
    <row r="647" spans="1:12" x14ac:dyDescent="0.2">
      <c r="A647" s="183" t="s">
        <v>1753</v>
      </c>
      <c r="B647" s="250" t="s">
        <v>1293</v>
      </c>
      <c r="C647" s="238">
        <v>9999</v>
      </c>
      <c r="D647" s="250" t="s">
        <v>1758</v>
      </c>
      <c r="E647" s="238">
        <v>1020730</v>
      </c>
      <c r="F647" s="238">
        <v>160019</v>
      </c>
      <c r="G647" s="182" t="s">
        <v>1757</v>
      </c>
      <c r="H647" s="262">
        <v>200000000</v>
      </c>
      <c r="I647" s="262">
        <v>200000000</v>
      </c>
      <c r="J647" s="262">
        <v>200000000</v>
      </c>
      <c r="K647" s="262">
        <v>80000000</v>
      </c>
      <c r="L647" s="262">
        <v>78600000</v>
      </c>
    </row>
    <row r="648" spans="1:12" x14ac:dyDescent="0.2">
      <c r="A648" s="167" t="s">
        <v>1753</v>
      </c>
      <c r="B648" s="237" t="s">
        <v>124</v>
      </c>
      <c r="C648" s="236">
        <v>9999</v>
      </c>
      <c r="D648" s="237" t="s">
        <v>1758</v>
      </c>
      <c r="E648" s="236">
        <v>1020730</v>
      </c>
      <c r="F648" s="236">
        <v>160019</v>
      </c>
      <c r="G648" s="165" t="s">
        <v>1757</v>
      </c>
      <c r="H648" s="259">
        <v>0</v>
      </c>
      <c r="I648" s="259">
        <v>10000000</v>
      </c>
      <c r="J648" s="259">
        <v>0</v>
      </c>
      <c r="K648" s="259">
        <v>0</v>
      </c>
      <c r="L648" s="259">
        <v>0</v>
      </c>
    </row>
    <row r="649" spans="1:12" x14ac:dyDescent="0.2">
      <c r="A649" s="183" t="s">
        <v>1753</v>
      </c>
      <c r="B649" s="250" t="s">
        <v>162</v>
      </c>
      <c r="C649" s="238">
        <v>9999</v>
      </c>
      <c r="D649" s="250" t="s">
        <v>1735</v>
      </c>
      <c r="E649" s="238">
        <v>1020830</v>
      </c>
      <c r="F649" s="238">
        <v>160018</v>
      </c>
      <c r="G649" s="182" t="s">
        <v>1756</v>
      </c>
      <c r="H649" s="262">
        <v>0</v>
      </c>
      <c r="I649" s="262">
        <v>40000000</v>
      </c>
      <c r="J649" s="262">
        <v>40000000</v>
      </c>
      <c r="K649" s="262">
        <v>0</v>
      </c>
      <c r="L649" s="262">
        <v>0</v>
      </c>
    </row>
    <row r="650" spans="1:12" x14ac:dyDescent="0.2">
      <c r="A650" s="164" t="s">
        <v>1753</v>
      </c>
      <c r="B650" s="236" t="s">
        <v>1755</v>
      </c>
      <c r="C650" s="236">
        <v>9999</v>
      </c>
      <c r="D650" s="236" t="s">
        <v>1735</v>
      </c>
      <c r="E650" s="236">
        <v>7020830</v>
      </c>
      <c r="F650" s="236">
        <v>160018</v>
      </c>
      <c r="G650" s="162" t="s">
        <v>1754</v>
      </c>
      <c r="H650" s="259">
        <v>372045047</v>
      </c>
      <c r="I650" s="259">
        <v>372045047</v>
      </c>
      <c r="J650" s="259">
        <v>367630020</v>
      </c>
      <c r="K650" s="259">
        <v>164483329</v>
      </c>
      <c r="L650" s="259">
        <v>164483329</v>
      </c>
    </row>
    <row r="651" spans="1:12" x14ac:dyDescent="0.2">
      <c r="A651" s="164" t="s">
        <v>1753</v>
      </c>
      <c r="B651" s="236" t="s">
        <v>1293</v>
      </c>
      <c r="C651" s="236">
        <v>9999</v>
      </c>
      <c r="D651" s="236" t="s">
        <v>1752</v>
      </c>
      <c r="E651" s="236">
        <v>10205282</v>
      </c>
      <c r="F651" s="236">
        <v>160019</v>
      </c>
      <c r="G651" s="162" t="s">
        <v>1747</v>
      </c>
      <c r="H651" s="259">
        <v>80000000</v>
      </c>
      <c r="I651" s="259">
        <v>80000000</v>
      </c>
      <c r="J651" s="259">
        <v>20000000</v>
      </c>
      <c r="K651" s="259">
        <v>0</v>
      </c>
      <c r="L651" s="259">
        <v>0</v>
      </c>
    </row>
    <row r="652" spans="1:12" s="189" customFormat="1" x14ac:dyDescent="0.2">
      <c r="A652" s="167" t="s">
        <v>1750</v>
      </c>
      <c r="B652" s="245" t="s">
        <v>552</v>
      </c>
      <c r="C652" s="246" t="s">
        <v>552</v>
      </c>
      <c r="D652" s="245" t="s">
        <v>552</v>
      </c>
      <c r="E652" s="246" t="s">
        <v>552</v>
      </c>
      <c r="F652" s="246" t="s">
        <v>552</v>
      </c>
      <c r="G652" s="190" t="s">
        <v>1751</v>
      </c>
      <c r="H652" s="260">
        <v>220000000</v>
      </c>
      <c r="I652" s="260">
        <v>220000000</v>
      </c>
      <c r="J652" s="260">
        <v>132673000</v>
      </c>
      <c r="K652" s="260">
        <v>24080000</v>
      </c>
      <c r="L652" s="260">
        <v>23614052</v>
      </c>
    </row>
    <row r="653" spans="1:12" x14ac:dyDescent="0.2">
      <c r="A653" s="171" t="s">
        <v>1748</v>
      </c>
      <c r="B653" s="237" t="s">
        <v>552</v>
      </c>
      <c r="C653" s="235" t="s">
        <v>552</v>
      </c>
      <c r="D653" s="235" t="s">
        <v>552</v>
      </c>
      <c r="E653" s="235" t="s">
        <v>552</v>
      </c>
      <c r="F653" s="235" t="s">
        <v>552</v>
      </c>
      <c r="G653" s="241" t="s">
        <v>1749</v>
      </c>
      <c r="H653" s="258">
        <v>220000000</v>
      </c>
      <c r="I653" s="258">
        <v>220000000</v>
      </c>
      <c r="J653" s="258">
        <v>132673000</v>
      </c>
      <c r="K653" s="258">
        <v>24080000</v>
      </c>
      <c r="L653" s="258">
        <v>23614052</v>
      </c>
    </row>
    <row r="654" spans="1:12" x14ac:dyDescent="0.2">
      <c r="A654" s="184" t="s">
        <v>1748</v>
      </c>
      <c r="B654" s="249" t="s">
        <v>1293</v>
      </c>
      <c r="C654" s="249">
        <v>9999</v>
      </c>
      <c r="D654" s="249" t="s">
        <v>1693</v>
      </c>
      <c r="E654" s="249">
        <v>10205282</v>
      </c>
      <c r="F654" s="249">
        <v>160019</v>
      </c>
      <c r="G654" s="254" t="s">
        <v>1747</v>
      </c>
      <c r="H654" s="263">
        <v>220000000</v>
      </c>
      <c r="I654" s="263">
        <v>220000000</v>
      </c>
      <c r="J654" s="263">
        <v>132673000</v>
      </c>
      <c r="K654" s="263">
        <v>24080000</v>
      </c>
      <c r="L654" s="263">
        <v>23614052</v>
      </c>
    </row>
    <row r="655" spans="1:12" s="189" customFormat="1" x14ac:dyDescent="0.2">
      <c r="A655" s="184" t="s">
        <v>1744</v>
      </c>
      <c r="B655" s="248" t="s">
        <v>552</v>
      </c>
      <c r="C655" s="251" t="s">
        <v>552</v>
      </c>
      <c r="D655" s="251" t="s">
        <v>552</v>
      </c>
      <c r="E655" s="251" t="s">
        <v>552</v>
      </c>
      <c r="F655" s="251" t="s">
        <v>552</v>
      </c>
      <c r="G655" s="255" t="s">
        <v>1745</v>
      </c>
      <c r="H655" s="264">
        <v>472000000</v>
      </c>
      <c r="I655" s="264">
        <v>472000000</v>
      </c>
      <c r="J655" s="264">
        <v>472000000</v>
      </c>
      <c r="K655" s="264">
        <v>472000000</v>
      </c>
      <c r="L655" s="264">
        <v>456405000</v>
      </c>
    </row>
    <row r="656" spans="1:12" x14ac:dyDescent="0.2">
      <c r="A656" s="167" t="s">
        <v>1744</v>
      </c>
      <c r="B656" s="237" t="s">
        <v>1293</v>
      </c>
      <c r="C656" s="236">
        <v>9999</v>
      </c>
      <c r="D656" s="237" t="s">
        <v>1743</v>
      </c>
      <c r="E656" s="236">
        <v>1020522</v>
      </c>
      <c r="F656" s="236">
        <v>160019</v>
      </c>
      <c r="G656" s="165" t="s">
        <v>1742</v>
      </c>
      <c r="H656" s="259">
        <v>472000000</v>
      </c>
      <c r="I656" s="259">
        <v>472000000</v>
      </c>
      <c r="J656" s="259">
        <v>472000000</v>
      </c>
      <c r="K656" s="259">
        <v>472000000</v>
      </c>
      <c r="L656" s="259">
        <v>456405000</v>
      </c>
    </row>
    <row r="657" spans="1:12" s="189" customFormat="1" x14ac:dyDescent="0.2">
      <c r="A657" s="175" t="s">
        <v>1731</v>
      </c>
      <c r="B657" s="247" t="s">
        <v>552</v>
      </c>
      <c r="C657" s="247" t="s">
        <v>552</v>
      </c>
      <c r="D657" s="247" t="s">
        <v>552</v>
      </c>
      <c r="E657" s="247" t="s">
        <v>552</v>
      </c>
      <c r="F657" s="247" t="s">
        <v>552</v>
      </c>
      <c r="G657" s="192" t="s">
        <v>1741</v>
      </c>
      <c r="H657" s="261">
        <v>894000000</v>
      </c>
      <c r="I657" s="261">
        <v>4651476275</v>
      </c>
      <c r="J657" s="261">
        <v>4177685245</v>
      </c>
      <c r="K657" s="261">
        <v>34711140</v>
      </c>
      <c r="L657" s="261">
        <v>34104719</v>
      </c>
    </row>
    <row r="658" spans="1:12" s="189" customFormat="1" x14ac:dyDescent="0.2">
      <c r="A658" s="171" t="s">
        <v>1739</v>
      </c>
      <c r="B658" s="244" t="s">
        <v>552</v>
      </c>
      <c r="C658" s="244" t="s">
        <v>552</v>
      </c>
      <c r="D658" s="244" t="s">
        <v>552</v>
      </c>
      <c r="E658" s="244" t="s">
        <v>552</v>
      </c>
      <c r="F658" s="244" t="s">
        <v>552</v>
      </c>
      <c r="G658" s="240" t="s">
        <v>1740</v>
      </c>
      <c r="H658" s="257">
        <v>144000000</v>
      </c>
      <c r="I658" s="257">
        <v>3393001699</v>
      </c>
      <c r="J658" s="257">
        <v>2998487755</v>
      </c>
      <c r="K658" s="257">
        <v>0</v>
      </c>
      <c r="L658" s="257">
        <v>0</v>
      </c>
    </row>
    <row r="659" spans="1:12" x14ac:dyDescent="0.2">
      <c r="A659" s="167" t="s">
        <v>1739</v>
      </c>
      <c r="B659" s="237" t="s">
        <v>124</v>
      </c>
      <c r="C659" s="236">
        <v>9999</v>
      </c>
      <c r="D659" s="237" t="s">
        <v>1733</v>
      </c>
      <c r="E659" s="236">
        <v>1063095</v>
      </c>
      <c r="F659" s="236">
        <v>160092</v>
      </c>
      <c r="G659" s="165" t="s">
        <v>1728</v>
      </c>
      <c r="H659" s="259">
        <v>0</v>
      </c>
      <c r="I659" s="259">
        <v>316713944</v>
      </c>
      <c r="J659" s="259">
        <v>0</v>
      </c>
      <c r="K659" s="259">
        <v>0</v>
      </c>
      <c r="L659" s="259">
        <v>0</v>
      </c>
    </row>
    <row r="660" spans="1:12" x14ac:dyDescent="0.2">
      <c r="A660" s="175" t="s">
        <v>1739</v>
      </c>
      <c r="B660" s="238" t="s">
        <v>124</v>
      </c>
      <c r="C660" s="238">
        <v>9999</v>
      </c>
      <c r="D660" s="238" t="s">
        <v>1735</v>
      </c>
      <c r="E660" s="238">
        <v>1063095</v>
      </c>
      <c r="F660" s="238">
        <v>160092</v>
      </c>
      <c r="G660" s="173" t="s">
        <v>1728</v>
      </c>
      <c r="H660" s="262">
        <v>0</v>
      </c>
      <c r="I660" s="262">
        <v>50931820</v>
      </c>
      <c r="J660" s="262">
        <v>50931820</v>
      </c>
      <c r="K660" s="262">
        <v>0</v>
      </c>
      <c r="L660" s="262">
        <v>0</v>
      </c>
    </row>
    <row r="661" spans="1:12" x14ac:dyDescent="0.2">
      <c r="A661" s="164" t="s">
        <v>1739</v>
      </c>
      <c r="B661" s="236" t="s">
        <v>1293</v>
      </c>
      <c r="C661" s="236">
        <v>9999</v>
      </c>
      <c r="D661" s="236" t="s">
        <v>1738</v>
      </c>
      <c r="E661" s="236">
        <v>1063097</v>
      </c>
      <c r="F661" s="236">
        <v>160092</v>
      </c>
      <c r="G661" s="162" t="s">
        <v>1732</v>
      </c>
      <c r="H661" s="259">
        <v>100000000</v>
      </c>
      <c r="I661" s="259">
        <v>100000000</v>
      </c>
      <c r="J661" s="259">
        <v>66200000</v>
      </c>
      <c r="K661" s="259">
        <v>0</v>
      </c>
      <c r="L661" s="259">
        <v>0</v>
      </c>
    </row>
    <row r="662" spans="1:12" x14ac:dyDescent="0.2">
      <c r="A662" s="164" t="s">
        <v>1739</v>
      </c>
      <c r="B662" s="236" t="s">
        <v>248</v>
      </c>
      <c r="C662" s="236">
        <v>9999</v>
      </c>
      <c r="D662" s="236" t="s">
        <v>1686</v>
      </c>
      <c r="E662" s="236">
        <v>7063097</v>
      </c>
      <c r="F662" s="236">
        <v>160092</v>
      </c>
      <c r="G662" s="162" t="s">
        <v>1732</v>
      </c>
      <c r="H662" s="259">
        <v>0</v>
      </c>
      <c r="I662" s="259">
        <v>2881355935</v>
      </c>
      <c r="J662" s="259">
        <v>2881355935</v>
      </c>
      <c r="K662" s="259">
        <v>0</v>
      </c>
      <c r="L662" s="259">
        <v>0</v>
      </c>
    </row>
    <row r="663" spans="1:12" ht="25.5" x14ac:dyDescent="0.2">
      <c r="A663" s="171" t="s">
        <v>1739</v>
      </c>
      <c r="B663" s="235" t="s">
        <v>1293</v>
      </c>
      <c r="C663" s="235">
        <v>9999</v>
      </c>
      <c r="D663" s="235" t="s">
        <v>1738</v>
      </c>
      <c r="E663" s="235">
        <v>10630289</v>
      </c>
      <c r="F663" s="235">
        <v>160092</v>
      </c>
      <c r="G663" s="241" t="s">
        <v>1737</v>
      </c>
      <c r="H663" s="258">
        <v>44000000</v>
      </c>
      <c r="I663" s="258">
        <v>44000000</v>
      </c>
      <c r="J663" s="258">
        <v>0</v>
      </c>
      <c r="K663" s="258">
        <v>0</v>
      </c>
      <c r="L663" s="258">
        <v>0</v>
      </c>
    </row>
    <row r="664" spans="1:12" s="189" customFormat="1" x14ac:dyDescent="0.2">
      <c r="A664" s="167" t="s">
        <v>1734</v>
      </c>
      <c r="B664" s="245" t="s">
        <v>552</v>
      </c>
      <c r="C664" s="246" t="s">
        <v>552</v>
      </c>
      <c r="D664" s="245" t="s">
        <v>552</v>
      </c>
      <c r="E664" s="246" t="s">
        <v>552</v>
      </c>
      <c r="F664" s="246" t="s">
        <v>552</v>
      </c>
      <c r="G664" s="190" t="s">
        <v>1736</v>
      </c>
      <c r="H664" s="260">
        <v>600000000</v>
      </c>
      <c r="I664" s="260">
        <v>1108474576</v>
      </c>
      <c r="J664" s="260">
        <v>1029197490</v>
      </c>
      <c r="K664" s="260">
        <v>0</v>
      </c>
      <c r="L664" s="260">
        <v>0</v>
      </c>
    </row>
    <row r="665" spans="1:12" x14ac:dyDescent="0.2">
      <c r="A665" s="167" t="s">
        <v>1734</v>
      </c>
      <c r="B665" s="237" t="s">
        <v>1293</v>
      </c>
      <c r="C665" s="236">
        <v>9999</v>
      </c>
      <c r="D665" s="237" t="s">
        <v>1735</v>
      </c>
      <c r="E665" s="236">
        <v>1063095</v>
      </c>
      <c r="F665" s="236">
        <v>160092</v>
      </c>
      <c r="G665" s="165" t="s">
        <v>1728</v>
      </c>
      <c r="H665" s="259">
        <v>600000000</v>
      </c>
      <c r="I665" s="259">
        <v>600000000</v>
      </c>
      <c r="J665" s="259">
        <v>520722914</v>
      </c>
      <c r="K665" s="259">
        <v>0</v>
      </c>
      <c r="L665" s="259">
        <v>0</v>
      </c>
    </row>
    <row r="666" spans="1:12" x14ac:dyDescent="0.2">
      <c r="A666" s="167" t="s">
        <v>1734</v>
      </c>
      <c r="B666" s="237" t="s">
        <v>248</v>
      </c>
      <c r="C666" s="236">
        <v>9999</v>
      </c>
      <c r="D666" s="237" t="s">
        <v>1733</v>
      </c>
      <c r="E666" s="236">
        <v>7063097</v>
      </c>
      <c r="F666" s="236">
        <v>160092</v>
      </c>
      <c r="G666" s="165" t="s">
        <v>1732</v>
      </c>
      <c r="H666" s="259">
        <v>0</v>
      </c>
      <c r="I666" s="259">
        <v>508474576</v>
      </c>
      <c r="J666" s="259">
        <v>508474576</v>
      </c>
      <c r="K666" s="259">
        <v>0</v>
      </c>
      <c r="L666" s="259">
        <v>0</v>
      </c>
    </row>
    <row r="667" spans="1:12" s="189" customFormat="1" x14ac:dyDescent="0.2">
      <c r="A667" s="167" t="s">
        <v>1729</v>
      </c>
      <c r="B667" s="245" t="s">
        <v>552</v>
      </c>
      <c r="C667" s="246" t="s">
        <v>552</v>
      </c>
      <c r="D667" s="245" t="s">
        <v>552</v>
      </c>
      <c r="E667" s="246" t="s">
        <v>552</v>
      </c>
      <c r="F667" s="246" t="s">
        <v>552</v>
      </c>
      <c r="G667" s="190" t="s">
        <v>1730</v>
      </c>
      <c r="H667" s="260">
        <v>150000000</v>
      </c>
      <c r="I667" s="260">
        <v>150000000</v>
      </c>
      <c r="J667" s="260">
        <v>150000000</v>
      </c>
      <c r="K667" s="260">
        <v>34711140</v>
      </c>
      <c r="L667" s="260">
        <v>34104719</v>
      </c>
    </row>
    <row r="668" spans="1:12" x14ac:dyDescent="0.2">
      <c r="A668" s="183" t="s">
        <v>1729</v>
      </c>
      <c r="B668" s="250" t="s">
        <v>1293</v>
      </c>
      <c r="C668" s="238">
        <v>9999</v>
      </c>
      <c r="D668" s="250" t="s">
        <v>1693</v>
      </c>
      <c r="E668" s="238">
        <v>1063095</v>
      </c>
      <c r="F668" s="238">
        <v>160092</v>
      </c>
      <c r="G668" s="182" t="s">
        <v>1728</v>
      </c>
      <c r="H668" s="262">
        <v>150000000</v>
      </c>
      <c r="I668" s="262">
        <v>150000000</v>
      </c>
      <c r="J668" s="262">
        <v>150000000</v>
      </c>
      <c r="K668" s="262">
        <v>34711140</v>
      </c>
      <c r="L668" s="262">
        <v>34104719</v>
      </c>
    </row>
    <row r="669" spans="1:12" s="189" customFormat="1" x14ac:dyDescent="0.2">
      <c r="A669" s="175" t="s">
        <v>1717</v>
      </c>
      <c r="B669" s="247" t="s">
        <v>552</v>
      </c>
      <c r="C669" s="247" t="s">
        <v>552</v>
      </c>
      <c r="D669" s="247" t="s">
        <v>552</v>
      </c>
      <c r="E669" s="247" t="s">
        <v>552</v>
      </c>
      <c r="F669" s="247" t="s">
        <v>552</v>
      </c>
      <c r="G669" s="192" t="s">
        <v>1727</v>
      </c>
      <c r="H669" s="261">
        <v>15444650000</v>
      </c>
      <c r="I669" s="261">
        <v>16800774414</v>
      </c>
      <c r="J669" s="261">
        <v>16390690039</v>
      </c>
      <c r="K669" s="261">
        <v>258279327</v>
      </c>
      <c r="L669" s="261">
        <v>253248860</v>
      </c>
    </row>
    <row r="670" spans="1:12" s="189" customFormat="1" x14ac:dyDescent="0.2">
      <c r="A670" s="167" t="s">
        <v>1724</v>
      </c>
      <c r="B670" s="245" t="s">
        <v>552</v>
      </c>
      <c r="C670" s="246" t="s">
        <v>552</v>
      </c>
      <c r="D670" s="245" t="s">
        <v>552</v>
      </c>
      <c r="E670" s="246" t="s">
        <v>552</v>
      </c>
      <c r="F670" s="246" t="s">
        <v>552</v>
      </c>
      <c r="G670" s="190" t="s">
        <v>1726</v>
      </c>
      <c r="H670" s="260">
        <v>639000000</v>
      </c>
      <c r="I670" s="260">
        <v>639000000</v>
      </c>
      <c r="J670" s="260">
        <v>409999315</v>
      </c>
      <c r="K670" s="260">
        <v>106828333</v>
      </c>
      <c r="L670" s="260">
        <v>104059209</v>
      </c>
    </row>
    <row r="671" spans="1:12" x14ac:dyDescent="0.2">
      <c r="A671" s="171" t="s">
        <v>1724</v>
      </c>
      <c r="B671" s="235" t="s">
        <v>1293</v>
      </c>
      <c r="C671" s="235">
        <v>9999</v>
      </c>
      <c r="D671" s="235" t="s">
        <v>1715</v>
      </c>
      <c r="E671" s="235">
        <v>21045136</v>
      </c>
      <c r="F671" s="235">
        <v>160014</v>
      </c>
      <c r="G671" s="241" t="s">
        <v>1725</v>
      </c>
      <c r="H671" s="258">
        <v>150000000</v>
      </c>
      <c r="I671" s="258">
        <v>150000000</v>
      </c>
      <c r="J671" s="258">
        <v>150000000</v>
      </c>
      <c r="K671" s="258">
        <v>60000000</v>
      </c>
      <c r="L671" s="258">
        <v>57900000</v>
      </c>
    </row>
    <row r="672" spans="1:12" x14ac:dyDescent="0.2">
      <c r="A672" s="164" t="s">
        <v>1724</v>
      </c>
      <c r="B672" s="236" t="s">
        <v>1293</v>
      </c>
      <c r="C672" s="236">
        <v>9999</v>
      </c>
      <c r="D672" s="236" t="s">
        <v>1693</v>
      </c>
      <c r="E672" s="236">
        <v>21048292</v>
      </c>
      <c r="F672" s="236">
        <v>160014</v>
      </c>
      <c r="G672" s="162" t="s">
        <v>1710</v>
      </c>
      <c r="H672" s="259">
        <v>100000000</v>
      </c>
      <c r="I672" s="259">
        <v>100000000</v>
      </c>
      <c r="J672" s="259">
        <v>99999333</v>
      </c>
      <c r="K672" s="259">
        <v>36828333</v>
      </c>
      <c r="L672" s="259">
        <v>36159209</v>
      </c>
    </row>
    <row r="673" spans="1:12" x14ac:dyDescent="0.2">
      <c r="A673" s="164" t="s">
        <v>1724</v>
      </c>
      <c r="B673" s="236" t="s">
        <v>1293</v>
      </c>
      <c r="C673" s="236">
        <v>9999</v>
      </c>
      <c r="D673" s="236" t="s">
        <v>1715</v>
      </c>
      <c r="E673" s="236">
        <v>21048292</v>
      </c>
      <c r="F673" s="236">
        <v>160014</v>
      </c>
      <c r="G673" s="162" t="s">
        <v>1710</v>
      </c>
      <c r="H673" s="259">
        <v>339000000</v>
      </c>
      <c r="I673" s="259">
        <v>339000000</v>
      </c>
      <c r="J673" s="259">
        <v>159999982</v>
      </c>
      <c r="K673" s="259">
        <v>10000000</v>
      </c>
      <c r="L673" s="259">
        <v>10000000</v>
      </c>
    </row>
    <row r="674" spans="1:12" x14ac:dyDescent="0.2">
      <c r="A674" s="164" t="s">
        <v>1724</v>
      </c>
      <c r="B674" s="236" t="s">
        <v>1293</v>
      </c>
      <c r="C674" s="236">
        <v>9999</v>
      </c>
      <c r="D674" s="236" t="s">
        <v>1715</v>
      </c>
      <c r="E674" s="236">
        <v>21048293</v>
      </c>
      <c r="F674" s="236">
        <v>160014</v>
      </c>
      <c r="G674" s="162" t="s">
        <v>1723</v>
      </c>
      <c r="H674" s="259">
        <v>50000000</v>
      </c>
      <c r="I674" s="259">
        <v>50000000</v>
      </c>
      <c r="J674" s="259">
        <v>0</v>
      </c>
      <c r="K674" s="259">
        <v>0</v>
      </c>
      <c r="L674" s="259">
        <v>0</v>
      </c>
    </row>
    <row r="675" spans="1:12" s="189" customFormat="1" x14ac:dyDescent="0.2">
      <c r="A675" s="167" t="s">
        <v>1719</v>
      </c>
      <c r="B675" s="245" t="s">
        <v>552</v>
      </c>
      <c r="C675" s="246" t="s">
        <v>552</v>
      </c>
      <c r="D675" s="245" t="s">
        <v>552</v>
      </c>
      <c r="E675" s="246" t="s">
        <v>552</v>
      </c>
      <c r="F675" s="246" t="s">
        <v>552</v>
      </c>
      <c r="G675" s="190" t="s">
        <v>1722</v>
      </c>
      <c r="H675" s="260">
        <v>340000000</v>
      </c>
      <c r="I675" s="260">
        <v>340000000</v>
      </c>
      <c r="J675" s="260">
        <v>261450994</v>
      </c>
      <c r="K675" s="260">
        <v>151450994</v>
      </c>
      <c r="L675" s="260">
        <v>149189651</v>
      </c>
    </row>
    <row r="676" spans="1:12" x14ac:dyDescent="0.2">
      <c r="A676" s="164" t="s">
        <v>1719</v>
      </c>
      <c r="B676" s="236" t="s">
        <v>1712</v>
      </c>
      <c r="C676" s="236">
        <v>9999</v>
      </c>
      <c r="D676" s="236" t="s">
        <v>1715</v>
      </c>
      <c r="E676" s="236">
        <v>21048292</v>
      </c>
      <c r="F676" s="236">
        <v>160014</v>
      </c>
      <c r="G676" s="162" t="s">
        <v>1710</v>
      </c>
      <c r="H676" s="259">
        <v>200000000</v>
      </c>
      <c r="I676" s="259">
        <v>200000000</v>
      </c>
      <c r="J676" s="259">
        <v>151450994</v>
      </c>
      <c r="K676" s="259">
        <v>101450994</v>
      </c>
      <c r="L676" s="259">
        <v>100202651</v>
      </c>
    </row>
    <row r="677" spans="1:12" x14ac:dyDescent="0.2">
      <c r="A677" s="164" t="s">
        <v>1719</v>
      </c>
      <c r="B677" s="236" t="s">
        <v>1293</v>
      </c>
      <c r="C677" s="236">
        <v>9999</v>
      </c>
      <c r="D677" s="236" t="s">
        <v>1693</v>
      </c>
      <c r="E677" s="236">
        <v>21048294</v>
      </c>
      <c r="F677" s="236">
        <v>160014</v>
      </c>
      <c r="G677" s="162" t="s">
        <v>1721</v>
      </c>
      <c r="H677" s="259">
        <v>55000000</v>
      </c>
      <c r="I677" s="259">
        <v>55000000</v>
      </c>
      <c r="J677" s="259">
        <v>55000000</v>
      </c>
      <c r="K677" s="259">
        <v>25000000</v>
      </c>
      <c r="L677" s="259">
        <v>24498000</v>
      </c>
    </row>
    <row r="678" spans="1:12" x14ac:dyDescent="0.2">
      <c r="A678" s="164" t="s">
        <v>1719</v>
      </c>
      <c r="B678" s="236" t="s">
        <v>1293</v>
      </c>
      <c r="C678" s="236">
        <v>9999</v>
      </c>
      <c r="D678" s="236" t="s">
        <v>1693</v>
      </c>
      <c r="E678" s="236">
        <v>21048295</v>
      </c>
      <c r="F678" s="236">
        <v>160014</v>
      </c>
      <c r="G678" s="162" t="s">
        <v>1720</v>
      </c>
      <c r="H678" s="259">
        <v>55000000</v>
      </c>
      <c r="I678" s="259">
        <v>55000000</v>
      </c>
      <c r="J678" s="259">
        <v>55000000</v>
      </c>
      <c r="K678" s="259">
        <v>25000000</v>
      </c>
      <c r="L678" s="259">
        <v>24489000</v>
      </c>
    </row>
    <row r="679" spans="1:12" x14ac:dyDescent="0.2">
      <c r="A679" s="164" t="s">
        <v>1719</v>
      </c>
      <c r="B679" s="236" t="s">
        <v>1293</v>
      </c>
      <c r="C679" s="236">
        <v>9999</v>
      </c>
      <c r="D679" s="236" t="s">
        <v>1715</v>
      </c>
      <c r="E679" s="236">
        <v>21050296</v>
      </c>
      <c r="F679" s="236">
        <v>160008</v>
      </c>
      <c r="G679" s="162" t="s">
        <v>1718</v>
      </c>
      <c r="H679" s="259">
        <v>30000000</v>
      </c>
      <c r="I679" s="259">
        <v>30000000</v>
      </c>
      <c r="J679" s="259">
        <v>0</v>
      </c>
      <c r="K679" s="259">
        <v>0</v>
      </c>
      <c r="L679" s="259">
        <v>0</v>
      </c>
    </row>
    <row r="680" spans="1:12" s="189" customFormat="1" x14ac:dyDescent="0.2">
      <c r="A680" s="164" t="s">
        <v>1713</v>
      </c>
      <c r="B680" s="246" t="s">
        <v>552</v>
      </c>
      <c r="C680" s="246" t="s">
        <v>552</v>
      </c>
      <c r="D680" s="246" t="s">
        <v>552</v>
      </c>
      <c r="E680" s="246" t="s">
        <v>552</v>
      </c>
      <c r="F680" s="246" t="s">
        <v>552</v>
      </c>
      <c r="G680" s="191" t="s">
        <v>1716</v>
      </c>
      <c r="H680" s="260">
        <v>14465650000</v>
      </c>
      <c r="I680" s="260">
        <v>15821774414</v>
      </c>
      <c r="J680" s="260">
        <v>15719239730</v>
      </c>
      <c r="K680" s="260">
        <v>0</v>
      </c>
      <c r="L680" s="260">
        <v>0</v>
      </c>
    </row>
    <row r="681" spans="1:12" x14ac:dyDescent="0.2">
      <c r="A681" s="164" t="s">
        <v>1713</v>
      </c>
      <c r="B681" s="236" t="s">
        <v>1293</v>
      </c>
      <c r="C681" s="236">
        <v>9999</v>
      </c>
      <c r="D681" s="236" t="s">
        <v>1715</v>
      </c>
      <c r="E681" s="236">
        <v>21043128</v>
      </c>
      <c r="F681" s="236">
        <v>160014</v>
      </c>
      <c r="G681" s="162" t="s">
        <v>1714</v>
      </c>
      <c r="H681" s="259">
        <v>50000000</v>
      </c>
      <c r="I681" s="259">
        <v>50000000</v>
      </c>
      <c r="J681" s="259">
        <v>0</v>
      </c>
      <c r="K681" s="259">
        <v>0</v>
      </c>
      <c r="L681" s="259">
        <v>0</v>
      </c>
    </row>
    <row r="682" spans="1:12" x14ac:dyDescent="0.2">
      <c r="A682" s="175" t="s">
        <v>1713</v>
      </c>
      <c r="B682" s="238" t="s">
        <v>1690</v>
      </c>
      <c r="C682" s="238">
        <v>9999</v>
      </c>
      <c r="D682" s="238" t="s">
        <v>1711</v>
      </c>
      <c r="E682" s="238">
        <v>21048292</v>
      </c>
      <c r="F682" s="238">
        <v>160014</v>
      </c>
      <c r="G682" s="173" t="s">
        <v>1710</v>
      </c>
      <c r="H682" s="262">
        <v>12500000000</v>
      </c>
      <c r="I682" s="262">
        <v>12500000000</v>
      </c>
      <c r="J682" s="262">
        <v>12500000000</v>
      </c>
      <c r="K682" s="262">
        <v>0</v>
      </c>
      <c r="L682" s="262">
        <v>0</v>
      </c>
    </row>
    <row r="683" spans="1:12" ht="25.5" x14ac:dyDescent="0.2">
      <c r="A683" s="171" t="s">
        <v>1713</v>
      </c>
      <c r="B683" s="235" t="s">
        <v>1712</v>
      </c>
      <c r="C683" s="235">
        <v>9999</v>
      </c>
      <c r="D683" s="235" t="s">
        <v>1711</v>
      </c>
      <c r="E683" s="235">
        <v>21048292</v>
      </c>
      <c r="F683" s="235">
        <v>160014</v>
      </c>
      <c r="G683" s="241" t="s">
        <v>1710</v>
      </c>
      <c r="H683" s="258">
        <v>1915650000</v>
      </c>
      <c r="I683" s="258">
        <v>3271774414</v>
      </c>
      <c r="J683" s="258">
        <v>3219239730</v>
      </c>
      <c r="K683" s="258">
        <v>0</v>
      </c>
      <c r="L683" s="258">
        <v>0</v>
      </c>
    </row>
    <row r="684" spans="1:12" s="189" customFormat="1" x14ac:dyDescent="0.2">
      <c r="A684" s="167" t="s">
        <v>1702</v>
      </c>
      <c r="B684" s="245" t="s">
        <v>552</v>
      </c>
      <c r="C684" s="246" t="s">
        <v>552</v>
      </c>
      <c r="D684" s="245" t="s">
        <v>552</v>
      </c>
      <c r="E684" s="246" t="s">
        <v>552</v>
      </c>
      <c r="F684" s="246" t="s">
        <v>552</v>
      </c>
      <c r="G684" s="190" t="s">
        <v>1708</v>
      </c>
      <c r="H684" s="260">
        <v>34720965839</v>
      </c>
      <c r="I684" s="260">
        <v>36675028614</v>
      </c>
      <c r="J684" s="260">
        <v>30529114889</v>
      </c>
      <c r="K684" s="260">
        <v>5645491999</v>
      </c>
      <c r="L684" s="260">
        <v>5412581703</v>
      </c>
    </row>
    <row r="685" spans="1:12" s="189" customFormat="1" x14ac:dyDescent="0.2">
      <c r="A685" s="164" t="s">
        <v>1703</v>
      </c>
      <c r="B685" s="246" t="s">
        <v>552</v>
      </c>
      <c r="C685" s="246" t="s">
        <v>552</v>
      </c>
      <c r="D685" s="246" t="s">
        <v>552</v>
      </c>
      <c r="E685" s="246" t="s">
        <v>552</v>
      </c>
      <c r="F685" s="246" t="s">
        <v>552</v>
      </c>
      <c r="G685" s="191" t="s">
        <v>1707</v>
      </c>
      <c r="H685" s="260">
        <v>10156000000</v>
      </c>
      <c r="I685" s="260">
        <v>10156000000</v>
      </c>
      <c r="J685" s="260">
        <v>8135890680</v>
      </c>
      <c r="K685" s="260">
        <v>507485020</v>
      </c>
      <c r="L685" s="260">
        <v>507043292</v>
      </c>
    </row>
    <row r="686" spans="1:12" x14ac:dyDescent="0.2">
      <c r="A686" s="167" t="s">
        <v>1703</v>
      </c>
      <c r="B686" s="237" t="s">
        <v>1691</v>
      </c>
      <c r="C686" s="236">
        <v>9999</v>
      </c>
      <c r="D686" s="237" t="s">
        <v>1686</v>
      </c>
      <c r="E686" s="236">
        <v>31455300</v>
      </c>
      <c r="F686" s="236">
        <v>160062</v>
      </c>
      <c r="G686" s="165" t="s">
        <v>1695</v>
      </c>
      <c r="H686" s="259">
        <v>9436000000</v>
      </c>
      <c r="I686" s="259">
        <v>9436000000</v>
      </c>
      <c r="J686" s="259">
        <v>7711024810</v>
      </c>
      <c r="K686" s="259">
        <v>299061152</v>
      </c>
      <c r="L686" s="259">
        <v>299061152</v>
      </c>
    </row>
    <row r="687" spans="1:12" x14ac:dyDescent="0.2">
      <c r="A687" s="167" t="s">
        <v>1703</v>
      </c>
      <c r="B687" s="237" t="s">
        <v>1697</v>
      </c>
      <c r="C687" s="236">
        <v>9999</v>
      </c>
      <c r="D687" s="237" t="s">
        <v>1706</v>
      </c>
      <c r="E687" s="236">
        <v>31455301</v>
      </c>
      <c r="F687" s="236">
        <v>160064</v>
      </c>
      <c r="G687" s="165" t="s">
        <v>1704</v>
      </c>
      <c r="H687" s="259">
        <v>50000000</v>
      </c>
      <c r="I687" s="259">
        <v>50000000</v>
      </c>
      <c r="J687" s="259">
        <v>4965870</v>
      </c>
      <c r="K687" s="259">
        <v>4965870</v>
      </c>
      <c r="L687" s="259">
        <v>4965870</v>
      </c>
    </row>
    <row r="688" spans="1:12" x14ac:dyDescent="0.2">
      <c r="A688" s="183" t="s">
        <v>1703</v>
      </c>
      <c r="B688" s="250" t="s">
        <v>1699</v>
      </c>
      <c r="C688" s="238">
        <v>9999</v>
      </c>
      <c r="D688" s="250" t="s">
        <v>1693</v>
      </c>
      <c r="E688" s="238">
        <v>31455301</v>
      </c>
      <c r="F688" s="238">
        <v>160064</v>
      </c>
      <c r="G688" s="182" t="s">
        <v>1704</v>
      </c>
      <c r="H688" s="262">
        <v>120000000</v>
      </c>
      <c r="I688" s="262">
        <v>120000000</v>
      </c>
      <c r="J688" s="262">
        <v>120000000</v>
      </c>
      <c r="K688" s="262">
        <v>57332728</v>
      </c>
      <c r="L688" s="262">
        <v>57115562</v>
      </c>
    </row>
    <row r="689" spans="1:12" x14ac:dyDescent="0.2">
      <c r="A689" s="183" t="s">
        <v>1703</v>
      </c>
      <c r="B689" s="250" t="s">
        <v>1697</v>
      </c>
      <c r="C689" s="238">
        <v>9999</v>
      </c>
      <c r="D689" s="250" t="s">
        <v>1693</v>
      </c>
      <c r="E689" s="238">
        <v>31455301</v>
      </c>
      <c r="F689" s="238">
        <v>160064</v>
      </c>
      <c r="G689" s="182" t="s">
        <v>1704</v>
      </c>
      <c r="H689" s="262">
        <v>300000000</v>
      </c>
      <c r="I689" s="262">
        <v>300000000</v>
      </c>
      <c r="J689" s="262">
        <v>299900000</v>
      </c>
      <c r="K689" s="262">
        <v>146125270</v>
      </c>
      <c r="L689" s="262">
        <v>145900708</v>
      </c>
    </row>
    <row r="690" spans="1:12" x14ac:dyDescent="0.2">
      <c r="A690" s="183" t="s">
        <v>1703</v>
      </c>
      <c r="B690" s="250" t="s">
        <v>1697</v>
      </c>
      <c r="C690" s="238">
        <v>9999</v>
      </c>
      <c r="D690" s="250" t="s">
        <v>1705</v>
      </c>
      <c r="E690" s="238">
        <v>31455301</v>
      </c>
      <c r="F690" s="238">
        <v>160064</v>
      </c>
      <c r="G690" s="182" t="s">
        <v>1704</v>
      </c>
      <c r="H690" s="262">
        <v>50000000</v>
      </c>
      <c r="I690" s="262">
        <v>50000000</v>
      </c>
      <c r="J690" s="262">
        <v>0</v>
      </c>
      <c r="K690" s="262">
        <v>0</v>
      </c>
      <c r="L690" s="262">
        <v>0</v>
      </c>
    </row>
    <row r="691" spans="1:12" x14ac:dyDescent="0.2">
      <c r="A691" s="183" t="s">
        <v>1703</v>
      </c>
      <c r="B691" s="250" t="s">
        <v>1699</v>
      </c>
      <c r="C691" s="238">
        <v>9999</v>
      </c>
      <c r="D691" s="250" t="s">
        <v>1694</v>
      </c>
      <c r="E691" s="238">
        <v>31458170</v>
      </c>
      <c r="F691" s="238">
        <v>160066</v>
      </c>
      <c r="G691" s="182" t="s">
        <v>1692</v>
      </c>
      <c r="H691" s="262">
        <v>200000000</v>
      </c>
      <c r="I691" s="262">
        <v>200000000</v>
      </c>
      <c r="J691" s="262">
        <v>0</v>
      </c>
      <c r="K691" s="262">
        <v>0</v>
      </c>
      <c r="L691" s="262">
        <v>0</v>
      </c>
    </row>
    <row r="692" spans="1:12" s="189" customFormat="1" x14ac:dyDescent="0.2">
      <c r="A692" s="164" t="s">
        <v>1688</v>
      </c>
      <c r="B692" s="246" t="s">
        <v>552</v>
      </c>
      <c r="C692" s="246" t="s">
        <v>552</v>
      </c>
      <c r="D692" s="246" t="s">
        <v>552</v>
      </c>
      <c r="E692" s="246" t="s">
        <v>552</v>
      </c>
      <c r="F692" s="246" t="s">
        <v>552</v>
      </c>
      <c r="G692" s="191" t="s">
        <v>1701</v>
      </c>
      <c r="H692" s="260">
        <v>24564965839</v>
      </c>
      <c r="I692" s="260">
        <v>26519028614</v>
      </c>
      <c r="J692" s="260">
        <v>22393224209</v>
      </c>
      <c r="K692" s="260">
        <v>5138006979</v>
      </c>
      <c r="L692" s="260">
        <v>4905538411</v>
      </c>
    </row>
    <row r="693" spans="1:12" x14ac:dyDescent="0.2">
      <c r="A693" s="164" t="s">
        <v>1688</v>
      </c>
      <c r="B693" s="236" t="s">
        <v>1293</v>
      </c>
      <c r="C693" s="236">
        <v>9999</v>
      </c>
      <c r="D693" s="236" t="s">
        <v>1686</v>
      </c>
      <c r="E693" s="236">
        <v>31455162</v>
      </c>
      <c r="F693" s="236">
        <v>160063</v>
      </c>
      <c r="G693" s="162" t="s">
        <v>1700</v>
      </c>
      <c r="H693" s="259">
        <v>3297783634</v>
      </c>
      <c r="I693" s="259">
        <v>3297783634</v>
      </c>
      <c r="J693" s="259">
        <v>3297783634</v>
      </c>
      <c r="K693" s="259">
        <v>486799460</v>
      </c>
      <c r="L693" s="259">
        <v>485621273</v>
      </c>
    </row>
    <row r="694" spans="1:12" ht="25.5" x14ac:dyDescent="0.2">
      <c r="A694" s="171" t="s">
        <v>1688</v>
      </c>
      <c r="B694" s="235" t="s">
        <v>1699</v>
      </c>
      <c r="C694" s="235">
        <v>1123</v>
      </c>
      <c r="D694" s="235" t="s">
        <v>1686</v>
      </c>
      <c r="E694" s="235">
        <v>31455162</v>
      </c>
      <c r="F694" s="235">
        <v>160063</v>
      </c>
      <c r="G694" s="241" t="s">
        <v>1700</v>
      </c>
      <c r="H694" s="258">
        <v>1800000000</v>
      </c>
      <c r="I694" s="258">
        <v>1800000000</v>
      </c>
      <c r="J694" s="258">
        <v>1800000000</v>
      </c>
      <c r="K694" s="258">
        <v>1799906705</v>
      </c>
      <c r="L694" s="258">
        <v>1799193132</v>
      </c>
    </row>
    <row r="695" spans="1:12" x14ac:dyDescent="0.2">
      <c r="A695" s="167" t="s">
        <v>1688</v>
      </c>
      <c r="B695" s="237" t="s">
        <v>1699</v>
      </c>
      <c r="C695" s="236">
        <v>9999</v>
      </c>
      <c r="D695" s="237" t="s">
        <v>1686</v>
      </c>
      <c r="E695" s="236">
        <v>31455162</v>
      </c>
      <c r="F695" s="236">
        <v>160063</v>
      </c>
      <c r="G695" s="165" t="s">
        <v>1700</v>
      </c>
      <c r="H695" s="259">
        <v>690000000</v>
      </c>
      <c r="I695" s="259">
        <v>690000000</v>
      </c>
      <c r="J695" s="259">
        <v>689407155</v>
      </c>
      <c r="K695" s="259">
        <v>221018827</v>
      </c>
      <c r="L695" s="259">
        <v>221018827</v>
      </c>
    </row>
    <row r="696" spans="1:12" x14ac:dyDescent="0.2">
      <c r="A696" s="167" t="s">
        <v>1688</v>
      </c>
      <c r="B696" s="237" t="s">
        <v>1697</v>
      </c>
      <c r="C696" s="236">
        <v>1123</v>
      </c>
      <c r="D696" s="237" t="s">
        <v>1686</v>
      </c>
      <c r="E696" s="236">
        <v>31455162</v>
      </c>
      <c r="F696" s="236">
        <v>160063</v>
      </c>
      <c r="G696" s="165" t="s">
        <v>1700</v>
      </c>
      <c r="H696" s="259">
        <v>1200000000</v>
      </c>
      <c r="I696" s="259">
        <v>1200000000</v>
      </c>
      <c r="J696" s="259">
        <v>1200000000</v>
      </c>
      <c r="K696" s="259">
        <v>1200000000</v>
      </c>
      <c r="L696" s="259">
        <v>1200000000</v>
      </c>
    </row>
    <row r="697" spans="1:12" x14ac:dyDescent="0.2">
      <c r="A697" s="167" t="s">
        <v>1688</v>
      </c>
      <c r="B697" s="237" t="s">
        <v>1697</v>
      </c>
      <c r="C697" s="236">
        <v>9999</v>
      </c>
      <c r="D697" s="237" t="s">
        <v>1686</v>
      </c>
      <c r="E697" s="236">
        <v>31455162</v>
      </c>
      <c r="F697" s="236">
        <v>160063</v>
      </c>
      <c r="G697" s="165" t="s">
        <v>1700</v>
      </c>
      <c r="H697" s="259">
        <v>1448865463</v>
      </c>
      <c r="I697" s="259">
        <v>1448865463</v>
      </c>
      <c r="J697" s="259">
        <v>1448775984</v>
      </c>
      <c r="K697" s="259">
        <v>414815965</v>
      </c>
      <c r="L697" s="259">
        <v>414815965</v>
      </c>
    </row>
    <row r="698" spans="1:12" x14ac:dyDescent="0.2">
      <c r="A698" s="167" t="s">
        <v>1688</v>
      </c>
      <c r="B698" s="237" t="s">
        <v>1691</v>
      </c>
      <c r="C698" s="236">
        <v>9999</v>
      </c>
      <c r="D698" s="237" t="s">
        <v>1686</v>
      </c>
      <c r="E698" s="236">
        <v>31455162</v>
      </c>
      <c r="F698" s="236">
        <v>160063</v>
      </c>
      <c r="G698" s="165" t="s">
        <v>1700</v>
      </c>
      <c r="H698" s="259">
        <v>8564000000</v>
      </c>
      <c r="I698" s="259">
        <v>8564000000</v>
      </c>
      <c r="J698" s="259">
        <v>8564000000</v>
      </c>
      <c r="K698" s="259">
        <v>71596696</v>
      </c>
      <c r="L698" s="259">
        <v>0</v>
      </c>
    </row>
    <row r="699" spans="1:12" x14ac:dyDescent="0.2">
      <c r="A699" s="167" t="s">
        <v>1688</v>
      </c>
      <c r="B699" s="237" t="s">
        <v>1699</v>
      </c>
      <c r="C699" s="236">
        <v>9999</v>
      </c>
      <c r="D699" s="237" t="s">
        <v>1686</v>
      </c>
      <c r="E699" s="236">
        <v>31455300</v>
      </c>
      <c r="F699" s="236">
        <v>160062</v>
      </c>
      <c r="G699" s="165" t="s">
        <v>1695</v>
      </c>
      <c r="H699" s="259">
        <v>2791287989</v>
      </c>
      <c r="I699" s="259">
        <v>2791287989</v>
      </c>
      <c r="J699" s="259">
        <v>2307445041</v>
      </c>
      <c r="K699" s="259">
        <v>233093937</v>
      </c>
      <c r="L699" s="259">
        <v>231054674</v>
      </c>
    </row>
    <row r="700" spans="1:12" x14ac:dyDescent="0.2">
      <c r="A700" s="167" t="s">
        <v>1688</v>
      </c>
      <c r="B700" s="237" t="s">
        <v>1697</v>
      </c>
      <c r="C700" s="236">
        <v>9999</v>
      </c>
      <c r="D700" s="237" t="s">
        <v>1686</v>
      </c>
      <c r="E700" s="236">
        <v>31455300</v>
      </c>
      <c r="F700" s="236">
        <v>160062</v>
      </c>
      <c r="G700" s="165" t="s">
        <v>1695</v>
      </c>
      <c r="H700" s="259">
        <v>500000000</v>
      </c>
      <c r="I700" s="259">
        <v>500000000</v>
      </c>
      <c r="J700" s="259">
        <v>91321783</v>
      </c>
      <c r="K700" s="259">
        <v>0</v>
      </c>
      <c r="L700" s="259">
        <v>0</v>
      </c>
    </row>
    <row r="701" spans="1:12" x14ac:dyDescent="0.2">
      <c r="A701" s="167" t="s">
        <v>1688</v>
      </c>
      <c r="B701" s="237" t="s">
        <v>1698</v>
      </c>
      <c r="C701" s="236">
        <v>9999</v>
      </c>
      <c r="D701" s="237" t="s">
        <v>1686</v>
      </c>
      <c r="E701" s="236">
        <v>31455300</v>
      </c>
      <c r="F701" s="236">
        <v>160062</v>
      </c>
      <c r="G701" s="165" t="s">
        <v>1695</v>
      </c>
      <c r="H701" s="259">
        <v>0</v>
      </c>
      <c r="I701" s="259">
        <v>150458850</v>
      </c>
      <c r="J701" s="259">
        <v>45000000</v>
      </c>
      <c r="K701" s="259">
        <v>0</v>
      </c>
      <c r="L701" s="259">
        <v>0</v>
      </c>
    </row>
    <row r="702" spans="1:12" x14ac:dyDescent="0.2">
      <c r="A702" s="167" t="s">
        <v>1688</v>
      </c>
      <c r="B702" s="237" t="s">
        <v>1698</v>
      </c>
      <c r="C702" s="236">
        <v>9999</v>
      </c>
      <c r="D702" s="237" t="s">
        <v>1693</v>
      </c>
      <c r="E702" s="236">
        <v>31455300</v>
      </c>
      <c r="F702" s="236">
        <v>160064</v>
      </c>
      <c r="G702" s="165" t="s">
        <v>1695</v>
      </c>
      <c r="H702" s="259">
        <v>0</v>
      </c>
      <c r="I702" s="259">
        <v>150000000</v>
      </c>
      <c r="J702" s="259">
        <v>73300000</v>
      </c>
      <c r="K702" s="259">
        <v>0</v>
      </c>
      <c r="L702" s="259">
        <v>0</v>
      </c>
    </row>
    <row r="703" spans="1:12" x14ac:dyDescent="0.2">
      <c r="A703" s="167" t="s">
        <v>1688</v>
      </c>
      <c r="B703" s="237" t="s">
        <v>1697</v>
      </c>
      <c r="C703" s="236">
        <v>9999</v>
      </c>
      <c r="D703" s="237" t="s">
        <v>1696</v>
      </c>
      <c r="E703" s="236">
        <v>31455300</v>
      </c>
      <c r="F703" s="236">
        <v>160062</v>
      </c>
      <c r="G703" s="165" t="s">
        <v>1695</v>
      </c>
      <c r="H703" s="259">
        <v>500000000</v>
      </c>
      <c r="I703" s="259">
        <v>500000000</v>
      </c>
      <c r="J703" s="259">
        <v>0</v>
      </c>
      <c r="K703" s="259">
        <v>0</v>
      </c>
      <c r="L703" s="259">
        <v>0</v>
      </c>
    </row>
    <row r="704" spans="1:12" x14ac:dyDescent="0.2">
      <c r="A704" s="167" t="s">
        <v>1688</v>
      </c>
      <c r="B704" s="237" t="s">
        <v>1293</v>
      </c>
      <c r="C704" s="236">
        <v>9999</v>
      </c>
      <c r="D704" s="237" t="s">
        <v>1694</v>
      </c>
      <c r="E704" s="236">
        <v>31458170</v>
      </c>
      <c r="F704" s="236">
        <v>160066</v>
      </c>
      <c r="G704" s="165" t="s">
        <v>1692</v>
      </c>
      <c r="H704" s="259">
        <v>250000000</v>
      </c>
      <c r="I704" s="259">
        <v>250000000</v>
      </c>
      <c r="J704" s="259">
        <v>0</v>
      </c>
      <c r="K704" s="259">
        <v>0</v>
      </c>
      <c r="L704" s="259">
        <v>0</v>
      </c>
    </row>
    <row r="705" spans="1:12" x14ac:dyDescent="0.2">
      <c r="A705" s="167" t="s">
        <v>1688</v>
      </c>
      <c r="B705" s="237" t="s">
        <v>1293</v>
      </c>
      <c r="C705" s="236">
        <v>9999</v>
      </c>
      <c r="D705" s="237" t="s">
        <v>1693</v>
      </c>
      <c r="E705" s="236">
        <v>31458170</v>
      </c>
      <c r="F705" s="236">
        <v>160066</v>
      </c>
      <c r="G705" s="165" t="s">
        <v>1692</v>
      </c>
      <c r="H705" s="259">
        <v>60000000</v>
      </c>
      <c r="I705" s="259">
        <v>60000000</v>
      </c>
      <c r="J705" s="259">
        <v>0</v>
      </c>
      <c r="K705" s="259">
        <v>0</v>
      </c>
      <c r="L705" s="259">
        <v>0</v>
      </c>
    </row>
    <row r="706" spans="1:12" x14ac:dyDescent="0.2">
      <c r="A706" s="167" t="s">
        <v>1688</v>
      </c>
      <c r="B706" s="237" t="s">
        <v>1293</v>
      </c>
      <c r="C706" s="236">
        <v>9999</v>
      </c>
      <c r="D706" s="237" t="s">
        <v>1686</v>
      </c>
      <c r="E706" s="236">
        <v>31459302</v>
      </c>
      <c r="F706" s="236">
        <v>160079</v>
      </c>
      <c r="G706" s="165" t="s">
        <v>1685</v>
      </c>
      <c r="H706" s="259">
        <v>0</v>
      </c>
      <c r="I706" s="259">
        <v>18275389</v>
      </c>
      <c r="J706" s="259">
        <v>18275389</v>
      </c>
      <c r="K706" s="259">
        <v>18275389</v>
      </c>
      <c r="L706" s="259">
        <v>18275389</v>
      </c>
    </row>
    <row r="707" spans="1:12" x14ac:dyDescent="0.2">
      <c r="A707" s="167" t="s">
        <v>1688</v>
      </c>
      <c r="B707" s="237" t="s">
        <v>1691</v>
      </c>
      <c r="C707" s="236">
        <v>9999</v>
      </c>
      <c r="D707" s="237" t="s">
        <v>1686</v>
      </c>
      <c r="E707" s="236">
        <v>31459302</v>
      </c>
      <c r="F707" s="236">
        <v>160079</v>
      </c>
      <c r="G707" s="165" t="s">
        <v>1685</v>
      </c>
      <c r="H707" s="259">
        <v>2000000000</v>
      </c>
      <c r="I707" s="259">
        <v>2000000000</v>
      </c>
      <c r="J707" s="259">
        <v>0</v>
      </c>
      <c r="K707" s="259">
        <v>0</v>
      </c>
      <c r="L707" s="259">
        <v>0</v>
      </c>
    </row>
    <row r="708" spans="1:12" x14ac:dyDescent="0.2">
      <c r="A708" s="167" t="s">
        <v>1688</v>
      </c>
      <c r="B708" s="237" t="s">
        <v>1690</v>
      </c>
      <c r="C708" s="236">
        <v>1123</v>
      </c>
      <c r="D708" s="237" t="s">
        <v>1686</v>
      </c>
      <c r="E708" s="236">
        <v>31459302</v>
      </c>
      <c r="F708" s="236">
        <v>160079</v>
      </c>
      <c r="G708" s="165" t="s">
        <v>1685</v>
      </c>
      <c r="H708" s="259">
        <v>1463028753</v>
      </c>
      <c r="I708" s="259">
        <v>1463028753</v>
      </c>
      <c r="J708" s="259">
        <v>1463028753</v>
      </c>
      <c r="K708" s="259">
        <v>692500000</v>
      </c>
      <c r="L708" s="259">
        <v>535559151</v>
      </c>
    </row>
    <row r="709" spans="1:12" x14ac:dyDescent="0.2">
      <c r="A709" s="167" t="s">
        <v>1688</v>
      </c>
      <c r="B709" s="237" t="s">
        <v>1689</v>
      </c>
      <c r="C709" s="236">
        <v>9999</v>
      </c>
      <c r="D709" s="237" t="s">
        <v>1686</v>
      </c>
      <c r="E709" s="236">
        <v>31459302</v>
      </c>
      <c r="F709" s="236">
        <v>160079</v>
      </c>
      <c r="G709" s="165" t="s">
        <v>1685</v>
      </c>
      <c r="H709" s="259">
        <v>0</v>
      </c>
      <c r="I709" s="259">
        <v>1521153208</v>
      </c>
      <c r="J709" s="259">
        <v>1280711142</v>
      </c>
      <c r="K709" s="259">
        <v>0</v>
      </c>
      <c r="L709" s="259">
        <v>0</v>
      </c>
    </row>
    <row r="710" spans="1:12" x14ac:dyDescent="0.2">
      <c r="A710" s="167" t="s">
        <v>1688</v>
      </c>
      <c r="B710" s="237" t="s">
        <v>1687</v>
      </c>
      <c r="C710" s="236">
        <v>9999</v>
      </c>
      <c r="D710" s="237" t="s">
        <v>1686</v>
      </c>
      <c r="E710" s="236">
        <v>71459302</v>
      </c>
      <c r="F710" s="236">
        <v>160079</v>
      </c>
      <c r="G710" s="165" t="s">
        <v>1685</v>
      </c>
      <c r="H710" s="259">
        <v>0</v>
      </c>
      <c r="I710" s="259">
        <v>114175328</v>
      </c>
      <c r="J710" s="259">
        <v>114175328</v>
      </c>
      <c r="K710" s="259">
        <v>0</v>
      </c>
      <c r="L710" s="259">
        <v>0</v>
      </c>
    </row>
  </sheetData>
  <mergeCells count="2">
    <mergeCell ref="A1:L1"/>
    <mergeCell ref="A2:L2"/>
  </mergeCells>
  <conditionalFormatting sqref="A4:L710">
    <cfRule type="expression" dxfId="270" priority="996">
      <formula>#REF!="D"</formula>
    </cfRule>
    <cfRule type="expression" dxfId="269" priority="997">
      <formula>#REF!="S"</formula>
    </cfRule>
  </conditionalFormatting>
  <pageMargins left="0.39370078740157483" right="0.39370078740157483" top="0.78740157480314965" bottom="1.5748031496062993" header="0" footer="0.51181102362204722"/>
  <pageSetup paperSize="120" scale="79" orientation="landscape" horizontalDpi="4294967295" verticalDpi="4294967295" r:id="rId1"/>
  <headerFooter alignWithMargins="0">
    <oddFooter xml:space="preserve">&amp;L
SANDRA MARCELA OSORIO CASTELLANOS
JEFE DE PRESUPUESTO
&amp;CLUIS ALEXANDER PINEDA PALACIO
SECRETARIO DE HACIENDA
&amp;RGUILLERMO ANDRES VALENCIA ALZATE            
JEFE GESTION FINANCIERA            
 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FFF00"/>
  </sheetPr>
  <dimension ref="A1:L15"/>
  <sheetViews>
    <sheetView showGridLines="0" view="pageLayout" zoomScaleNormal="100" workbookViewId="0">
      <selection sqref="A1:L15"/>
    </sheetView>
  </sheetViews>
  <sheetFormatPr baseColWidth="10" defaultColWidth="11.42578125" defaultRowHeight="12.75" x14ac:dyDescent="0.2"/>
  <cols>
    <col min="1" max="1" width="7.85546875" style="159" customWidth="1"/>
    <col min="2" max="2" width="8.7109375" style="160" customWidth="1"/>
    <col min="3" max="3" width="7.85546875" style="160" customWidth="1"/>
    <col min="4" max="4" width="21.42578125" style="160" customWidth="1"/>
    <col min="5" max="5" width="10.28515625" style="160" customWidth="1"/>
    <col min="6" max="6" width="11.140625" style="160" customWidth="1"/>
    <col min="7" max="7" width="28.7109375" style="159" customWidth="1"/>
    <col min="8" max="8" width="18.5703125" style="159" customWidth="1"/>
    <col min="9" max="9" width="19.5703125" style="159" customWidth="1"/>
    <col min="10" max="12" width="17.5703125" style="159" customWidth="1"/>
    <col min="13" max="16384" width="11.42578125" style="158"/>
  </cols>
  <sheetData>
    <row r="1" spans="1:12" x14ac:dyDescent="0.2">
      <c r="E1" s="268" t="s">
        <v>911</v>
      </c>
      <c r="F1" s="268"/>
      <c r="G1" s="268"/>
      <c r="H1" s="268"/>
      <c r="I1" s="268"/>
      <c r="J1" s="268"/>
      <c r="K1" s="268"/>
      <c r="L1" s="181"/>
    </row>
    <row r="2" spans="1:12" x14ac:dyDescent="0.2">
      <c r="E2" s="268"/>
      <c r="F2" s="268"/>
      <c r="G2" s="268"/>
      <c r="H2" s="268"/>
      <c r="I2" s="268"/>
      <c r="J2" s="268"/>
      <c r="K2" s="268"/>
      <c r="L2" s="181"/>
    </row>
    <row r="3" spans="1:12" ht="18.75" x14ac:dyDescent="0.2">
      <c r="E3" s="268" t="s">
        <v>2365</v>
      </c>
      <c r="F3" s="268"/>
      <c r="G3" s="268"/>
      <c r="H3" s="268"/>
      <c r="I3" s="268"/>
      <c r="J3" s="268"/>
      <c r="K3" s="268"/>
      <c r="L3" s="181"/>
    </row>
    <row r="4" spans="1:12" ht="18.75" x14ac:dyDescent="0.2">
      <c r="E4" s="187"/>
      <c r="F4" s="187"/>
      <c r="G4" s="187"/>
      <c r="H4" s="187"/>
      <c r="I4" s="187"/>
      <c r="J4" s="187"/>
      <c r="K4" s="187"/>
      <c r="L4" s="181"/>
    </row>
    <row r="5" spans="1:12" s="178" customFormat="1" ht="25.5" x14ac:dyDescent="0.25">
      <c r="A5" s="180" t="s">
        <v>576</v>
      </c>
      <c r="B5" s="180" t="s">
        <v>0</v>
      </c>
      <c r="C5" s="180" t="s">
        <v>1</v>
      </c>
      <c r="D5" s="180" t="s">
        <v>2</v>
      </c>
      <c r="E5" s="180" t="s">
        <v>586</v>
      </c>
      <c r="F5" s="180" t="s">
        <v>3</v>
      </c>
      <c r="G5" s="180" t="s">
        <v>973</v>
      </c>
      <c r="H5" s="179" t="s">
        <v>585</v>
      </c>
      <c r="I5" s="179" t="s">
        <v>947</v>
      </c>
      <c r="J5" s="179" t="s">
        <v>1684</v>
      </c>
      <c r="K5" s="179" t="s">
        <v>1683</v>
      </c>
      <c r="L5" s="179" t="s">
        <v>1682</v>
      </c>
    </row>
    <row r="6" spans="1:12" s="189" customFormat="1" x14ac:dyDescent="0.2">
      <c r="A6" s="171" t="s">
        <v>2362</v>
      </c>
      <c r="B6" s="188" t="s">
        <v>552</v>
      </c>
      <c r="C6" s="188" t="s">
        <v>552</v>
      </c>
      <c r="D6" s="188" t="s">
        <v>552</v>
      </c>
      <c r="E6" s="188" t="s">
        <v>552</v>
      </c>
      <c r="F6" s="188" t="s">
        <v>552</v>
      </c>
      <c r="G6" s="177" t="s">
        <v>2361</v>
      </c>
      <c r="H6" s="176">
        <v>21322705918</v>
      </c>
      <c r="I6" s="176">
        <v>17272705918</v>
      </c>
      <c r="J6" s="176">
        <v>1495272991</v>
      </c>
      <c r="K6" s="176">
        <v>1495272991</v>
      </c>
      <c r="L6" s="176">
        <v>1495272991</v>
      </c>
    </row>
    <row r="7" spans="1:12" s="189" customFormat="1" x14ac:dyDescent="0.2">
      <c r="A7" s="171" t="s">
        <v>2360</v>
      </c>
      <c r="B7" s="188" t="s">
        <v>552</v>
      </c>
      <c r="C7" s="188" t="s">
        <v>552</v>
      </c>
      <c r="D7" s="188" t="s">
        <v>552</v>
      </c>
      <c r="E7" s="188" t="s">
        <v>552</v>
      </c>
      <c r="F7" s="188" t="s">
        <v>552</v>
      </c>
      <c r="G7" s="177" t="s">
        <v>2359</v>
      </c>
      <c r="H7" s="176">
        <v>21322705918</v>
      </c>
      <c r="I7" s="176">
        <v>17272705918</v>
      </c>
      <c r="J7" s="176">
        <v>1495272991</v>
      </c>
      <c r="K7" s="176">
        <v>1495272991</v>
      </c>
      <c r="L7" s="176">
        <v>1495272991</v>
      </c>
    </row>
    <row r="8" spans="1:12" x14ac:dyDescent="0.2">
      <c r="A8" s="164" t="s">
        <v>2358</v>
      </c>
      <c r="B8" s="163" t="s">
        <v>552</v>
      </c>
      <c r="C8" s="163" t="s">
        <v>552</v>
      </c>
      <c r="D8" s="163" t="s">
        <v>552</v>
      </c>
      <c r="E8" s="163" t="s">
        <v>552</v>
      </c>
      <c r="F8" s="163" t="s">
        <v>552</v>
      </c>
      <c r="G8" s="162" t="s">
        <v>552</v>
      </c>
      <c r="H8" s="161">
        <v>21182705918</v>
      </c>
      <c r="I8" s="161">
        <v>17132705918</v>
      </c>
      <c r="J8" s="161">
        <v>1495272991</v>
      </c>
      <c r="K8" s="161">
        <v>1495272991</v>
      </c>
      <c r="L8" s="161">
        <v>1495272991</v>
      </c>
    </row>
    <row r="9" spans="1:12" x14ac:dyDescent="0.2">
      <c r="A9" s="164" t="s">
        <v>2354</v>
      </c>
      <c r="B9" s="163" t="s">
        <v>2357</v>
      </c>
      <c r="C9" s="163">
        <v>1105</v>
      </c>
      <c r="D9" s="163" t="s">
        <v>2356</v>
      </c>
      <c r="E9" s="163">
        <v>40101001</v>
      </c>
      <c r="F9" s="163">
        <v>9999</v>
      </c>
      <c r="G9" s="162" t="s">
        <v>2355</v>
      </c>
      <c r="H9" s="161">
        <v>14000000000</v>
      </c>
      <c r="I9" s="161">
        <v>14000000000</v>
      </c>
      <c r="J9" s="161">
        <v>943657000</v>
      </c>
      <c r="K9" s="161">
        <v>943657000</v>
      </c>
      <c r="L9" s="161">
        <v>943657000</v>
      </c>
    </row>
    <row r="10" spans="1:12" x14ac:dyDescent="0.2">
      <c r="A10" s="164" t="s">
        <v>2354</v>
      </c>
      <c r="B10" s="163" t="s">
        <v>1293</v>
      </c>
      <c r="C10" s="163">
        <v>1105</v>
      </c>
      <c r="D10" s="163" t="s">
        <v>2350</v>
      </c>
      <c r="E10" s="163">
        <v>40101002</v>
      </c>
      <c r="F10" s="163">
        <v>9999</v>
      </c>
      <c r="G10" s="162" t="s">
        <v>2352</v>
      </c>
      <c r="H10" s="161">
        <v>7182705918</v>
      </c>
      <c r="I10" s="161">
        <v>657791570</v>
      </c>
      <c r="J10" s="161">
        <v>0</v>
      </c>
      <c r="K10" s="161">
        <v>0</v>
      </c>
      <c r="L10" s="161">
        <v>0</v>
      </c>
    </row>
    <row r="11" spans="1:12" x14ac:dyDescent="0.2">
      <c r="A11" s="164" t="s">
        <v>2354</v>
      </c>
      <c r="B11" s="163" t="s">
        <v>1293</v>
      </c>
      <c r="C11" s="163">
        <v>1105</v>
      </c>
      <c r="D11" s="163" t="s">
        <v>2353</v>
      </c>
      <c r="E11" s="163">
        <v>40101002</v>
      </c>
      <c r="F11" s="163">
        <v>9999</v>
      </c>
      <c r="G11" s="162" t="s">
        <v>2352</v>
      </c>
      <c r="H11" s="161">
        <v>0</v>
      </c>
      <c r="I11" s="161">
        <v>2474914348</v>
      </c>
      <c r="J11" s="161">
        <v>551615991</v>
      </c>
      <c r="K11" s="161">
        <v>551615991</v>
      </c>
      <c r="L11" s="161">
        <v>551615991</v>
      </c>
    </row>
    <row r="12" spans="1:12" s="189" customFormat="1" x14ac:dyDescent="0.2">
      <c r="A12" s="184" t="s">
        <v>2351</v>
      </c>
      <c r="B12" s="194" t="s">
        <v>552</v>
      </c>
      <c r="C12" s="194" t="s">
        <v>552</v>
      </c>
      <c r="D12" s="194" t="s">
        <v>552</v>
      </c>
      <c r="E12" s="194" t="s">
        <v>552</v>
      </c>
      <c r="F12" s="194" t="s">
        <v>552</v>
      </c>
      <c r="G12" s="195" t="s">
        <v>736</v>
      </c>
      <c r="H12" s="196">
        <v>140000000</v>
      </c>
      <c r="I12" s="196">
        <v>140000000</v>
      </c>
      <c r="J12" s="196">
        <v>0</v>
      </c>
      <c r="K12" s="196">
        <v>0</v>
      </c>
      <c r="L12" s="196">
        <v>0</v>
      </c>
    </row>
    <row r="13" spans="1:12" x14ac:dyDescent="0.2">
      <c r="A13" s="164" t="s">
        <v>2351</v>
      </c>
      <c r="B13" s="163" t="s">
        <v>742</v>
      </c>
      <c r="C13" s="163">
        <v>1105</v>
      </c>
      <c r="D13" s="163" t="s">
        <v>2350</v>
      </c>
      <c r="E13" s="163">
        <v>40101002</v>
      </c>
      <c r="F13" s="163">
        <v>9999</v>
      </c>
      <c r="G13" s="162" t="s">
        <v>2349</v>
      </c>
      <c r="H13" s="161">
        <v>100000000</v>
      </c>
      <c r="I13" s="161">
        <v>0</v>
      </c>
      <c r="J13" s="161">
        <v>0</v>
      </c>
      <c r="K13" s="161">
        <v>0</v>
      </c>
      <c r="L13" s="161">
        <v>0</v>
      </c>
    </row>
    <row r="14" spans="1:12" x14ac:dyDescent="0.2">
      <c r="A14" s="164" t="s">
        <v>2351</v>
      </c>
      <c r="B14" s="163" t="s">
        <v>241</v>
      </c>
      <c r="C14" s="163">
        <v>9999</v>
      </c>
      <c r="D14" s="163" t="s">
        <v>2350</v>
      </c>
      <c r="E14" s="163">
        <v>40101002</v>
      </c>
      <c r="F14" s="163">
        <v>9999</v>
      </c>
      <c r="G14" s="162" t="s">
        <v>2349</v>
      </c>
      <c r="H14" s="161">
        <v>0</v>
      </c>
      <c r="I14" s="161">
        <v>140000000</v>
      </c>
      <c r="J14" s="161">
        <v>0</v>
      </c>
      <c r="K14" s="161">
        <v>0</v>
      </c>
      <c r="L14" s="161">
        <v>0</v>
      </c>
    </row>
    <row r="15" spans="1:12" x14ac:dyDescent="0.2">
      <c r="A15" s="164" t="s">
        <v>2351</v>
      </c>
      <c r="B15" s="163" t="s">
        <v>224</v>
      </c>
      <c r="C15" s="163">
        <v>1105</v>
      </c>
      <c r="D15" s="163" t="s">
        <v>2350</v>
      </c>
      <c r="E15" s="163">
        <v>40101002</v>
      </c>
      <c r="F15" s="163">
        <v>9999</v>
      </c>
      <c r="G15" s="162" t="s">
        <v>2349</v>
      </c>
      <c r="H15" s="161">
        <v>40000000</v>
      </c>
      <c r="I15" s="161">
        <v>0</v>
      </c>
      <c r="J15" s="161">
        <v>0</v>
      </c>
      <c r="K15" s="161">
        <v>0</v>
      </c>
      <c r="L15" s="161">
        <v>0</v>
      </c>
    </row>
  </sheetData>
  <mergeCells count="2">
    <mergeCell ref="E1:K2"/>
    <mergeCell ref="E3:K3"/>
  </mergeCells>
  <conditionalFormatting sqref="A6:L15">
    <cfRule type="expression" dxfId="251" priority="2">
      <formula>#REF!="D"</formula>
    </cfRule>
    <cfRule type="expression" dxfId="250" priority="3">
      <formula>#REF!="S"</formula>
    </cfRule>
  </conditionalFormatting>
  <pageMargins left="0.39370078740157483" right="0.39370078740157483" top="0.78740157480314965" bottom="1.5748031496062993" header="0" footer="0.51181102362204722"/>
  <pageSetup paperSize="120" scale="81" orientation="landscape" horizontalDpi="4294967295" verticalDpi="4294967295" r:id="rId1"/>
  <headerFooter alignWithMargins="0">
    <oddFooter xml:space="preserve">&amp;L
SANDRA MARCELA OSORIO CASTELLANOS
JEFE DE PRESUPUESTO
&amp;CLUIS ALEXANDER PINEDA PALACIO
SECRETARIO DE HACIENDA
&amp;RGUILLERMO ANDRES VALENCIA ALZATE            
JEFE GESTION FINANCIERA            
 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BD473"/>
  <sheetViews>
    <sheetView showGridLines="0" zoomScale="75" zoomScaleNormal="75" workbookViewId="0">
      <pane xSplit="7" ySplit="3" topLeftCell="H376" activePane="bottomRight" state="frozen"/>
      <selection pane="topRight" activeCell="J1" sqref="J1"/>
      <selection pane="bottomLeft" activeCell="A4" sqref="A4"/>
      <selection pane="bottomRight" activeCell="G376" sqref="G376"/>
    </sheetView>
  </sheetViews>
  <sheetFormatPr baseColWidth="10" defaultColWidth="11.42578125" defaultRowHeight="9.9499999999999993" customHeight="1" x14ac:dyDescent="0.25"/>
  <cols>
    <col min="1" max="1" width="7.7109375" style="34" customWidth="1"/>
    <col min="2" max="2" width="9" style="36" customWidth="1"/>
    <col min="3" max="3" width="10.5703125" style="37" customWidth="1"/>
    <col min="4" max="4" width="26.85546875" style="37" customWidth="1"/>
    <col min="5" max="5" width="12.140625" style="37" customWidth="1"/>
    <col min="6" max="6" width="13.28515625" style="37" customWidth="1"/>
    <col min="7" max="7" width="28.28515625" style="38" customWidth="1"/>
    <col min="8" max="8" width="18.7109375" style="39" customWidth="1"/>
    <col min="9" max="10" width="16.85546875" style="30" customWidth="1"/>
    <col min="11" max="11" width="18.140625" style="30" customWidth="1"/>
    <col min="12" max="12" width="18.5703125" style="30" customWidth="1"/>
    <col min="13" max="14" width="18.28515625" style="30" customWidth="1"/>
    <col min="15" max="16" width="17.140625" style="30" customWidth="1"/>
    <col min="17" max="17" width="17.140625" style="35" customWidth="1"/>
    <col min="18" max="18" width="17.140625" style="30" customWidth="1"/>
    <col min="19" max="19" width="17.140625" style="35" customWidth="1"/>
    <col min="20" max="20" width="27.7109375" style="35" customWidth="1"/>
    <col min="21" max="21" width="26.5703125" style="30" customWidth="1"/>
    <col min="22" max="22" width="49.5703125" style="30" customWidth="1"/>
    <col min="23" max="24" width="28.7109375" style="30" customWidth="1"/>
    <col min="25" max="25" width="33.28515625" style="30" customWidth="1"/>
    <col min="26" max="26" width="8.42578125" style="35" customWidth="1"/>
    <col min="27" max="27" width="28.5703125" style="30" customWidth="1"/>
    <col min="28" max="28" width="7.140625" style="35" customWidth="1"/>
    <col min="29" max="29" width="60" style="30" customWidth="1"/>
    <col min="30" max="30" width="8.85546875" style="35" customWidth="1"/>
    <col min="31" max="31" width="71.42578125" style="30" customWidth="1"/>
    <col min="32" max="32" width="8.85546875" style="35" customWidth="1"/>
    <col min="33" max="33" width="18.5703125" style="35" customWidth="1"/>
    <col min="34" max="34" width="26" style="30" customWidth="1"/>
    <col min="35" max="35" width="23.140625" style="30" customWidth="1"/>
    <col min="36" max="36" width="66.7109375" style="30" customWidth="1"/>
    <col min="37" max="40" width="24.7109375" style="30" customWidth="1"/>
    <col min="41" max="41" width="22.28515625" style="35" customWidth="1"/>
    <col min="42" max="42" width="8.85546875" style="35" customWidth="1"/>
    <col min="43" max="43" width="6.140625" style="35" customWidth="1"/>
    <col min="44" max="44" width="8.85546875" style="35" customWidth="1"/>
    <col min="45" max="45" width="6.140625" style="35" customWidth="1"/>
    <col min="46" max="46" width="8.85546875" style="35" customWidth="1"/>
    <col min="47" max="47" width="10.5703125" style="35" customWidth="1"/>
    <col min="48" max="48" width="24.42578125" style="30" customWidth="1"/>
    <col min="49" max="49" width="9" style="35" customWidth="1"/>
    <col min="50" max="50" width="15.5703125" style="30" customWidth="1"/>
    <col min="51" max="51" width="20.140625" style="30" hidden="1" customWidth="1"/>
    <col min="52" max="52" width="15.5703125" style="30" hidden="1" customWidth="1"/>
    <col min="53" max="53" width="17.7109375" style="30" hidden="1" customWidth="1"/>
    <col min="54" max="54" width="15.28515625" style="30" hidden="1" customWidth="1"/>
    <col min="55" max="56" width="17.7109375" style="136" customWidth="1"/>
    <col min="57" max="268" width="11.42578125" style="30"/>
    <col min="269" max="269" width="6.5703125" style="30" customWidth="1"/>
    <col min="270" max="270" width="3.5703125" style="30" customWidth="1"/>
    <col min="271" max="271" width="7.140625" style="30" customWidth="1"/>
    <col min="272" max="272" width="5.7109375" style="30" customWidth="1"/>
    <col min="273" max="273" width="28.85546875" style="30" customWidth="1"/>
    <col min="274" max="275" width="10" style="30" customWidth="1"/>
    <col min="276" max="276" width="30" style="30" customWidth="1"/>
    <col min="277" max="283" width="16.42578125" style="30" customWidth="1"/>
    <col min="284" max="284" width="17.28515625" style="30" customWidth="1"/>
    <col min="285" max="288" width="0" style="30" hidden="1" customWidth="1"/>
    <col min="289" max="289" width="2.85546875" style="30" customWidth="1"/>
    <col min="290" max="290" width="26.5703125" style="30" customWidth="1"/>
    <col min="291" max="291" width="49.5703125" style="30" customWidth="1"/>
    <col min="292" max="292" width="8.42578125" style="30" customWidth="1"/>
    <col min="293" max="293" width="28.5703125" style="30" customWidth="1"/>
    <col min="294" max="294" width="7.140625" style="30" customWidth="1"/>
    <col min="295" max="295" width="107.7109375" style="30" customWidth="1"/>
    <col min="296" max="296" width="10" style="30" customWidth="1"/>
    <col min="297" max="297" width="19.5703125" style="30" customWidth="1"/>
    <col min="298" max="298" width="5.7109375" style="30" customWidth="1"/>
    <col min="299" max="299" width="18.5703125" style="30" customWidth="1"/>
    <col min="300" max="300" width="26" style="30" customWidth="1"/>
    <col min="301" max="301" width="24.28515625" style="30" customWidth="1"/>
    <col min="302" max="302" width="89.85546875" style="30" customWidth="1"/>
    <col min="303" max="303" width="23.42578125" style="30" customWidth="1"/>
    <col min="304" max="304" width="24" style="30" customWidth="1"/>
    <col min="305" max="305" width="3.28515625" style="30" customWidth="1"/>
    <col min="306" max="306" width="11.42578125" style="30" customWidth="1"/>
    <col min="307" max="307" width="15.28515625" style="30" customWidth="1"/>
    <col min="308" max="308" width="11.42578125" style="30" customWidth="1"/>
    <col min="309" max="309" width="20" style="30" customWidth="1"/>
    <col min="310" max="524" width="11.42578125" style="30"/>
    <col min="525" max="525" width="6.5703125" style="30" customWidth="1"/>
    <col min="526" max="526" width="3.5703125" style="30" customWidth="1"/>
    <col min="527" max="527" width="7.140625" style="30" customWidth="1"/>
    <col min="528" max="528" width="5.7109375" style="30" customWidth="1"/>
    <col min="529" max="529" width="28.85546875" style="30" customWidth="1"/>
    <col min="530" max="531" width="10" style="30" customWidth="1"/>
    <col min="532" max="532" width="30" style="30" customWidth="1"/>
    <col min="533" max="539" width="16.42578125" style="30" customWidth="1"/>
    <col min="540" max="540" width="17.28515625" style="30" customWidth="1"/>
    <col min="541" max="544" width="0" style="30" hidden="1" customWidth="1"/>
    <col min="545" max="545" width="2.85546875" style="30" customWidth="1"/>
    <col min="546" max="546" width="26.5703125" style="30" customWidth="1"/>
    <col min="547" max="547" width="49.5703125" style="30" customWidth="1"/>
    <col min="548" max="548" width="8.42578125" style="30" customWidth="1"/>
    <col min="549" max="549" width="28.5703125" style="30" customWidth="1"/>
    <col min="550" max="550" width="7.140625" style="30" customWidth="1"/>
    <col min="551" max="551" width="107.7109375" style="30" customWidth="1"/>
    <col min="552" max="552" width="10" style="30" customWidth="1"/>
    <col min="553" max="553" width="19.5703125" style="30" customWidth="1"/>
    <col min="554" max="554" width="5.7109375" style="30" customWidth="1"/>
    <col min="555" max="555" width="18.5703125" style="30" customWidth="1"/>
    <col min="556" max="556" width="26" style="30" customWidth="1"/>
    <col min="557" max="557" width="24.28515625" style="30" customWidth="1"/>
    <col min="558" max="558" width="89.85546875" style="30" customWidth="1"/>
    <col min="559" max="559" width="23.42578125" style="30" customWidth="1"/>
    <col min="560" max="560" width="24" style="30" customWidth="1"/>
    <col min="561" max="561" width="3.28515625" style="30" customWidth="1"/>
    <col min="562" max="562" width="11.42578125" style="30" customWidth="1"/>
    <col min="563" max="563" width="15.28515625" style="30" customWidth="1"/>
    <col min="564" max="564" width="11.42578125" style="30" customWidth="1"/>
    <col min="565" max="565" width="20" style="30" customWidth="1"/>
    <col min="566" max="780" width="11.42578125" style="30"/>
    <col min="781" max="781" width="6.5703125" style="30" customWidth="1"/>
    <col min="782" max="782" width="3.5703125" style="30" customWidth="1"/>
    <col min="783" max="783" width="7.140625" style="30" customWidth="1"/>
    <col min="784" max="784" width="5.7109375" style="30" customWidth="1"/>
    <col min="785" max="785" width="28.85546875" style="30" customWidth="1"/>
    <col min="786" max="787" width="10" style="30" customWidth="1"/>
    <col min="788" max="788" width="30" style="30" customWidth="1"/>
    <col min="789" max="795" width="16.42578125" style="30" customWidth="1"/>
    <col min="796" max="796" width="17.28515625" style="30" customWidth="1"/>
    <col min="797" max="800" width="0" style="30" hidden="1" customWidth="1"/>
    <col min="801" max="801" width="2.85546875" style="30" customWidth="1"/>
    <col min="802" max="802" width="26.5703125" style="30" customWidth="1"/>
    <col min="803" max="803" width="49.5703125" style="30" customWidth="1"/>
    <col min="804" max="804" width="8.42578125" style="30" customWidth="1"/>
    <col min="805" max="805" width="28.5703125" style="30" customWidth="1"/>
    <col min="806" max="806" width="7.140625" style="30" customWidth="1"/>
    <col min="807" max="807" width="107.7109375" style="30" customWidth="1"/>
    <col min="808" max="808" width="10" style="30" customWidth="1"/>
    <col min="809" max="809" width="19.5703125" style="30" customWidth="1"/>
    <col min="810" max="810" width="5.7109375" style="30" customWidth="1"/>
    <col min="811" max="811" width="18.5703125" style="30" customWidth="1"/>
    <col min="812" max="812" width="26" style="30" customWidth="1"/>
    <col min="813" max="813" width="24.28515625" style="30" customWidth="1"/>
    <col min="814" max="814" width="89.85546875" style="30" customWidth="1"/>
    <col min="815" max="815" width="23.42578125" style="30" customWidth="1"/>
    <col min="816" max="816" width="24" style="30" customWidth="1"/>
    <col min="817" max="817" width="3.28515625" style="30" customWidth="1"/>
    <col min="818" max="818" width="11.42578125" style="30" customWidth="1"/>
    <col min="819" max="819" width="15.28515625" style="30" customWidth="1"/>
    <col min="820" max="820" width="11.42578125" style="30" customWidth="1"/>
    <col min="821" max="821" width="20" style="30" customWidth="1"/>
    <col min="822" max="1036" width="11.42578125" style="30"/>
    <col min="1037" max="1037" width="6.5703125" style="30" customWidth="1"/>
    <col min="1038" max="1038" width="3.5703125" style="30" customWidth="1"/>
    <col min="1039" max="1039" width="7.140625" style="30" customWidth="1"/>
    <col min="1040" max="1040" width="5.7109375" style="30" customWidth="1"/>
    <col min="1041" max="1041" width="28.85546875" style="30" customWidth="1"/>
    <col min="1042" max="1043" width="10" style="30" customWidth="1"/>
    <col min="1044" max="1044" width="30" style="30" customWidth="1"/>
    <col min="1045" max="1051" width="16.42578125" style="30" customWidth="1"/>
    <col min="1052" max="1052" width="17.28515625" style="30" customWidth="1"/>
    <col min="1053" max="1056" width="0" style="30" hidden="1" customWidth="1"/>
    <col min="1057" max="1057" width="2.85546875" style="30" customWidth="1"/>
    <col min="1058" max="1058" width="26.5703125" style="30" customWidth="1"/>
    <col min="1059" max="1059" width="49.5703125" style="30" customWidth="1"/>
    <col min="1060" max="1060" width="8.42578125" style="30" customWidth="1"/>
    <col min="1061" max="1061" width="28.5703125" style="30" customWidth="1"/>
    <col min="1062" max="1062" width="7.140625" style="30" customWidth="1"/>
    <col min="1063" max="1063" width="107.7109375" style="30" customWidth="1"/>
    <col min="1064" max="1064" width="10" style="30" customWidth="1"/>
    <col min="1065" max="1065" width="19.5703125" style="30" customWidth="1"/>
    <col min="1066" max="1066" width="5.7109375" style="30" customWidth="1"/>
    <col min="1067" max="1067" width="18.5703125" style="30" customWidth="1"/>
    <col min="1068" max="1068" width="26" style="30" customWidth="1"/>
    <col min="1069" max="1069" width="24.28515625" style="30" customWidth="1"/>
    <col min="1070" max="1070" width="89.85546875" style="30" customWidth="1"/>
    <col min="1071" max="1071" width="23.42578125" style="30" customWidth="1"/>
    <col min="1072" max="1072" width="24" style="30" customWidth="1"/>
    <col min="1073" max="1073" width="3.28515625" style="30" customWidth="1"/>
    <col min="1074" max="1074" width="11.42578125" style="30" customWidth="1"/>
    <col min="1075" max="1075" width="15.28515625" style="30" customWidth="1"/>
    <col min="1076" max="1076" width="11.42578125" style="30" customWidth="1"/>
    <col min="1077" max="1077" width="20" style="30" customWidth="1"/>
    <col min="1078" max="1292" width="11.42578125" style="30"/>
    <col min="1293" max="1293" width="6.5703125" style="30" customWidth="1"/>
    <col min="1294" max="1294" width="3.5703125" style="30" customWidth="1"/>
    <col min="1295" max="1295" width="7.140625" style="30" customWidth="1"/>
    <col min="1296" max="1296" width="5.7109375" style="30" customWidth="1"/>
    <col min="1297" max="1297" width="28.85546875" style="30" customWidth="1"/>
    <col min="1298" max="1299" width="10" style="30" customWidth="1"/>
    <col min="1300" max="1300" width="30" style="30" customWidth="1"/>
    <col min="1301" max="1307" width="16.42578125" style="30" customWidth="1"/>
    <col min="1308" max="1308" width="17.28515625" style="30" customWidth="1"/>
    <col min="1309" max="1312" width="0" style="30" hidden="1" customWidth="1"/>
    <col min="1313" max="1313" width="2.85546875" style="30" customWidth="1"/>
    <col min="1314" max="1314" width="26.5703125" style="30" customWidth="1"/>
    <col min="1315" max="1315" width="49.5703125" style="30" customWidth="1"/>
    <col min="1316" max="1316" width="8.42578125" style="30" customWidth="1"/>
    <col min="1317" max="1317" width="28.5703125" style="30" customWidth="1"/>
    <col min="1318" max="1318" width="7.140625" style="30" customWidth="1"/>
    <col min="1319" max="1319" width="107.7109375" style="30" customWidth="1"/>
    <col min="1320" max="1320" width="10" style="30" customWidth="1"/>
    <col min="1321" max="1321" width="19.5703125" style="30" customWidth="1"/>
    <col min="1322" max="1322" width="5.7109375" style="30" customWidth="1"/>
    <col min="1323" max="1323" width="18.5703125" style="30" customWidth="1"/>
    <col min="1324" max="1324" width="26" style="30" customWidth="1"/>
    <col min="1325" max="1325" width="24.28515625" style="30" customWidth="1"/>
    <col min="1326" max="1326" width="89.85546875" style="30" customWidth="1"/>
    <col min="1327" max="1327" width="23.42578125" style="30" customWidth="1"/>
    <col min="1328" max="1328" width="24" style="30" customWidth="1"/>
    <col min="1329" max="1329" width="3.28515625" style="30" customWidth="1"/>
    <col min="1330" max="1330" width="11.42578125" style="30" customWidth="1"/>
    <col min="1331" max="1331" width="15.28515625" style="30" customWidth="1"/>
    <col min="1332" max="1332" width="11.42578125" style="30" customWidth="1"/>
    <col min="1333" max="1333" width="20" style="30" customWidth="1"/>
    <col min="1334" max="1548" width="11.42578125" style="30"/>
    <col min="1549" max="1549" width="6.5703125" style="30" customWidth="1"/>
    <col min="1550" max="1550" width="3.5703125" style="30" customWidth="1"/>
    <col min="1551" max="1551" width="7.140625" style="30" customWidth="1"/>
    <col min="1552" max="1552" width="5.7109375" style="30" customWidth="1"/>
    <col min="1553" max="1553" width="28.85546875" style="30" customWidth="1"/>
    <col min="1554" max="1555" width="10" style="30" customWidth="1"/>
    <col min="1556" max="1556" width="30" style="30" customWidth="1"/>
    <col min="1557" max="1563" width="16.42578125" style="30" customWidth="1"/>
    <col min="1564" max="1564" width="17.28515625" style="30" customWidth="1"/>
    <col min="1565" max="1568" width="0" style="30" hidden="1" customWidth="1"/>
    <col min="1569" max="1569" width="2.85546875" style="30" customWidth="1"/>
    <col min="1570" max="1570" width="26.5703125" style="30" customWidth="1"/>
    <col min="1571" max="1571" width="49.5703125" style="30" customWidth="1"/>
    <col min="1572" max="1572" width="8.42578125" style="30" customWidth="1"/>
    <col min="1573" max="1573" width="28.5703125" style="30" customWidth="1"/>
    <col min="1574" max="1574" width="7.140625" style="30" customWidth="1"/>
    <col min="1575" max="1575" width="107.7109375" style="30" customWidth="1"/>
    <col min="1576" max="1576" width="10" style="30" customWidth="1"/>
    <col min="1577" max="1577" width="19.5703125" style="30" customWidth="1"/>
    <col min="1578" max="1578" width="5.7109375" style="30" customWidth="1"/>
    <col min="1579" max="1579" width="18.5703125" style="30" customWidth="1"/>
    <col min="1580" max="1580" width="26" style="30" customWidth="1"/>
    <col min="1581" max="1581" width="24.28515625" style="30" customWidth="1"/>
    <col min="1582" max="1582" width="89.85546875" style="30" customWidth="1"/>
    <col min="1583" max="1583" width="23.42578125" style="30" customWidth="1"/>
    <col min="1584" max="1584" width="24" style="30" customWidth="1"/>
    <col min="1585" max="1585" width="3.28515625" style="30" customWidth="1"/>
    <col min="1586" max="1586" width="11.42578125" style="30" customWidth="1"/>
    <col min="1587" max="1587" width="15.28515625" style="30" customWidth="1"/>
    <col min="1588" max="1588" width="11.42578125" style="30" customWidth="1"/>
    <col min="1589" max="1589" width="20" style="30" customWidth="1"/>
    <col min="1590" max="1804" width="11.42578125" style="30"/>
    <col min="1805" max="1805" width="6.5703125" style="30" customWidth="1"/>
    <col min="1806" max="1806" width="3.5703125" style="30" customWidth="1"/>
    <col min="1807" max="1807" width="7.140625" style="30" customWidth="1"/>
    <col min="1808" max="1808" width="5.7109375" style="30" customWidth="1"/>
    <col min="1809" max="1809" width="28.85546875" style="30" customWidth="1"/>
    <col min="1810" max="1811" width="10" style="30" customWidth="1"/>
    <col min="1812" max="1812" width="30" style="30" customWidth="1"/>
    <col min="1813" max="1819" width="16.42578125" style="30" customWidth="1"/>
    <col min="1820" max="1820" width="17.28515625" style="30" customWidth="1"/>
    <col min="1821" max="1824" width="0" style="30" hidden="1" customWidth="1"/>
    <col min="1825" max="1825" width="2.85546875" style="30" customWidth="1"/>
    <col min="1826" max="1826" width="26.5703125" style="30" customWidth="1"/>
    <col min="1827" max="1827" width="49.5703125" style="30" customWidth="1"/>
    <col min="1828" max="1828" width="8.42578125" style="30" customWidth="1"/>
    <col min="1829" max="1829" width="28.5703125" style="30" customWidth="1"/>
    <col min="1830" max="1830" width="7.140625" style="30" customWidth="1"/>
    <col min="1831" max="1831" width="107.7109375" style="30" customWidth="1"/>
    <col min="1832" max="1832" width="10" style="30" customWidth="1"/>
    <col min="1833" max="1833" width="19.5703125" style="30" customWidth="1"/>
    <col min="1834" max="1834" width="5.7109375" style="30" customWidth="1"/>
    <col min="1835" max="1835" width="18.5703125" style="30" customWidth="1"/>
    <col min="1836" max="1836" width="26" style="30" customWidth="1"/>
    <col min="1837" max="1837" width="24.28515625" style="30" customWidth="1"/>
    <col min="1838" max="1838" width="89.85546875" style="30" customWidth="1"/>
    <col min="1839" max="1839" width="23.42578125" style="30" customWidth="1"/>
    <col min="1840" max="1840" width="24" style="30" customWidth="1"/>
    <col min="1841" max="1841" width="3.28515625" style="30" customWidth="1"/>
    <col min="1842" max="1842" width="11.42578125" style="30" customWidth="1"/>
    <col min="1843" max="1843" width="15.28515625" style="30" customWidth="1"/>
    <col min="1844" max="1844" width="11.42578125" style="30" customWidth="1"/>
    <col min="1845" max="1845" width="20" style="30" customWidth="1"/>
    <col min="1846" max="2060" width="11.42578125" style="30"/>
    <col min="2061" max="2061" width="6.5703125" style="30" customWidth="1"/>
    <col min="2062" max="2062" width="3.5703125" style="30" customWidth="1"/>
    <col min="2063" max="2063" width="7.140625" style="30" customWidth="1"/>
    <col min="2064" max="2064" width="5.7109375" style="30" customWidth="1"/>
    <col min="2065" max="2065" width="28.85546875" style="30" customWidth="1"/>
    <col min="2066" max="2067" width="10" style="30" customWidth="1"/>
    <col min="2068" max="2068" width="30" style="30" customWidth="1"/>
    <col min="2069" max="2075" width="16.42578125" style="30" customWidth="1"/>
    <col min="2076" max="2076" width="17.28515625" style="30" customWidth="1"/>
    <col min="2077" max="2080" width="0" style="30" hidden="1" customWidth="1"/>
    <col min="2081" max="2081" width="2.85546875" style="30" customWidth="1"/>
    <col min="2082" max="2082" width="26.5703125" style="30" customWidth="1"/>
    <col min="2083" max="2083" width="49.5703125" style="30" customWidth="1"/>
    <col min="2084" max="2084" width="8.42578125" style="30" customWidth="1"/>
    <col min="2085" max="2085" width="28.5703125" style="30" customWidth="1"/>
    <col min="2086" max="2086" width="7.140625" style="30" customWidth="1"/>
    <col min="2087" max="2087" width="107.7109375" style="30" customWidth="1"/>
    <col min="2088" max="2088" width="10" style="30" customWidth="1"/>
    <col min="2089" max="2089" width="19.5703125" style="30" customWidth="1"/>
    <col min="2090" max="2090" width="5.7109375" style="30" customWidth="1"/>
    <col min="2091" max="2091" width="18.5703125" style="30" customWidth="1"/>
    <col min="2092" max="2092" width="26" style="30" customWidth="1"/>
    <col min="2093" max="2093" width="24.28515625" style="30" customWidth="1"/>
    <col min="2094" max="2094" width="89.85546875" style="30" customWidth="1"/>
    <col min="2095" max="2095" width="23.42578125" style="30" customWidth="1"/>
    <col min="2096" max="2096" width="24" style="30" customWidth="1"/>
    <col min="2097" max="2097" width="3.28515625" style="30" customWidth="1"/>
    <col min="2098" max="2098" width="11.42578125" style="30" customWidth="1"/>
    <col min="2099" max="2099" width="15.28515625" style="30" customWidth="1"/>
    <col min="2100" max="2100" width="11.42578125" style="30" customWidth="1"/>
    <col min="2101" max="2101" width="20" style="30" customWidth="1"/>
    <col min="2102" max="2316" width="11.42578125" style="30"/>
    <col min="2317" max="2317" width="6.5703125" style="30" customWidth="1"/>
    <col min="2318" max="2318" width="3.5703125" style="30" customWidth="1"/>
    <col min="2319" max="2319" width="7.140625" style="30" customWidth="1"/>
    <col min="2320" max="2320" width="5.7109375" style="30" customWidth="1"/>
    <col min="2321" max="2321" width="28.85546875" style="30" customWidth="1"/>
    <col min="2322" max="2323" width="10" style="30" customWidth="1"/>
    <col min="2324" max="2324" width="30" style="30" customWidth="1"/>
    <col min="2325" max="2331" width="16.42578125" style="30" customWidth="1"/>
    <col min="2332" max="2332" width="17.28515625" style="30" customWidth="1"/>
    <col min="2333" max="2336" width="0" style="30" hidden="1" customWidth="1"/>
    <col min="2337" max="2337" width="2.85546875" style="30" customWidth="1"/>
    <col min="2338" max="2338" width="26.5703125" style="30" customWidth="1"/>
    <col min="2339" max="2339" width="49.5703125" style="30" customWidth="1"/>
    <col min="2340" max="2340" width="8.42578125" style="30" customWidth="1"/>
    <col min="2341" max="2341" width="28.5703125" style="30" customWidth="1"/>
    <col min="2342" max="2342" width="7.140625" style="30" customWidth="1"/>
    <col min="2343" max="2343" width="107.7109375" style="30" customWidth="1"/>
    <col min="2344" max="2344" width="10" style="30" customWidth="1"/>
    <col min="2345" max="2345" width="19.5703125" style="30" customWidth="1"/>
    <col min="2346" max="2346" width="5.7109375" style="30" customWidth="1"/>
    <col min="2347" max="2347" width="18.5703125" style="30" customWidth="1"/>
    <col min="2348" max="2348" width="26" style="30" customWidth="1"/>
    <col min="2349" max="2349" width="24.28515625" style="30" customWidth="1"/>
    <col min="2350" max="2350" width="89.85546875" style="30" customWidth="1"/>
    <col min="2351" max="2351" width="23.42578125" style="30" customWidth="1"/>
    <col min="2352" max="2352" width="24" style="30" customWidth="1"/>
    <col min="2353" max="2353" width="3.28515625" style="30" customWidth="1"/>
    <col min="2354" max="2354" width="11.42578125" style="30" customWidth="1"/>
    <col min="2355" max="2355" width="15.28515625" style="30" customWidth="1"/>
    <col min="2356" max="2356" width="11.42578125" style="30" customWidth="1"/>
    <col min="2357" max="2357" width="20" style="30" customWidth="1"/>
    <col min="2358" max="2572" width="11.42578125" style="30"/>
    <col min="2573" max="2573" width="6.5703125" style="30" customWidth="1"/>
    <col min="2574" max="2574" width="3.5703125" style="30" customWidth="1"/>
    <col min="2575" max="2575" width="7.140625" style="30" customWidth="1"/>
    <col min="2576" max="2576" width="5.7109375" style="30" customWidth="1"/>
    <col min="2577" max="2577" width="28.85546875" style="30" customWidth="1"/>
    <col min="2578" max="2579" width="10" style="30" customWidth="1"/>
    <col min="2580" max="2580" width="30" style="30" customWidth="1"/>
    <col min="2581" max="2587" width="16.42578125" style="30" customWidth="1"/>
    <col min="2588" max="2588" width="17.28515625" style="30" customWidth="1"/>
    <col min="2589" max="2592" width="0" style="30" hidden="1" customWidth="1"/>
    <col min="2593" max="2593" width="2.85546875" style="30" customWidth="1"/>
    <col min="2594" max="2594" width="26.5703125" style="30" customWidth="1"/>
    <col min="2595" max="2595" width="49.5703125" style="30" customWidth="1"/>
    <col min="2596" max="2596" width="8.42578125" style="30" customWidth="1"/>
    <col min="2597" max="2597" width="28.5703125" style="30" customWidth="1"/>
    <col min="2598" max="2598" width="7.140625" style="30" customWidth="1"/>
    <col min="2599" max="2599" width="107.7109375" style="30" customWidth="1"/>
    <col min="2600" max="2600" width="10" style="30" customWidth="1"/>
    <col min="2601" max="2601" width="19.5703125" style="30" customWidth="1"/>
    <col min="2602" max="2602" width="5.7109375" style="30" customWidth="1"/>
    <col min="2603" max="2603" width="18.5703125" style="30" customWidth="1"/>
    <col min="2604" max="2604" width="26" style="30" customWidth="1"/>
    <col min="2605" max="2605" width="24.28515625" style="30" customWidth="1"/>
    <col min="2606" max="2606" width="89.85546875" style="30" customWidth="1"/>
    <col min="2607" max="2607" width="23.42578125" style="30" customWidth="1"/>
    <col min="2608" max="2608" width="24" style="30" customWidth="1"/>
    <col min="2609" max="2609" width="3.28515625" style="30" customWidth="1"/>
    <col min="2610" max="2610" width="11.42578125" style="30" customWidth="1"/>
    <col min="2611" max="2611" width="15.28515625" style="30" customWidth="1"/>
    <col min="2612" max="2612" width="11.42578125" style="30" customWidth="1"/>
    <col min="2613" max="2613" width="20" style="30" customWidth="1"/>
    <col min="2614" max="2828" width="11.42578125" style="30"/>
    <col min="2829" max="2829" width="6.5703125" style="30" customWidth="1"/>
    <col min="2830" max="2830" width="3.5703125" style="30" customWidth="1"/>
    <col min="2831" max="2831" width="7.140625" style="30" customWidth="1"/>
    <col min="2832" max="2832" width="5.7109375" style="30" customWidth="1"/>
    <col min="2833" max="2833" width="28.85546875" style="30" customWidth="1"/>
    <col min="2834" max="2835" width="10" style="30" customWidth="1"/>
    <col min="2836" max="2836" width="30" style="30" customWidth="1"/>
    <col min="2837" max="2843" width="16.42578125" style="30" customWidth="1"/>
    <col min="2844" max="2844" width="17.28515625" style="30" customWidth="1"/>
    <col min="2845" max="2848" width="0" style="30" hidden="1" customWidth="1"/>
    <col min="2849" max="2849" width="2.85546875" style="30" customWidth="1"/>
    <col min="2850" max="2850" width="26.5703125" style="30" customWidth="1"/>
    <col min="2851" max="2851" width="49.5703125" style="30" customWidth="1"/>
    <col min="2852" max="2852" width="8.42578125" style="30" customWidth="1"/>
    <col min="2853" max="2853" width="28.5703125" style="30" customWidth="1"/>
    <col min="2854" max="2854" width="7.140625" style="30" customWidth="1"/>
    <col min="2855" max="2855" width="107.7109375" style="30" customWidth="1"/>
    <col min="2856" max="2856" width="10" style="30" customWidth="1"/>
    <col min="2857" max="2857" width="19.5703125" style="30" customWidth="1"/>
    <col min="2858" max="2858" width="5.7109375" style="30" customWidth="1"/>
    <col min="2859" max="2859" width="18.5703125" style="30" customWidth="1"/>
    <col min="2860" max="2860" width="26" style="30" customWidth="1"/>
    <col min="2861" max="2861" width="24.28515625" style="30" customWidth="1"/>
    <col min="2862" max="2862" width="89.85546875" style="30" customWidth="1"/>
    <col min="2863" max="2863" width="23.42578125" style="30" customWidth="1"/>
    <col min="2864" max="2864" width="24" style="30" customWidth="1"/>
    <col min="2865" max="2865" width="3.28515625" style="30" customWidth="1"/>
    <col min="2866" max="2866" width="11.42578125" style="30" customWidth="1"/>
    <col min="2867" max="2867" width="15.28515625" style="30" customWidth="1"/>
    <col min="2868" max="2868" width="11.42578125" style="30" customWidth="1"/>
    <col min="2869" max="2869" width="20" style="30" customWidth="1"/>
    <col min="2870" max="3084" width="11.42578125" style="30"/>
    <col min="3085" max="3085" width="6.5703125" style="30" customWidth="1"/>
    <col min="3086" max="3086" width="3.5703125" style="30" customWidth="1"/>
    <col min="3087" max="3087" width="7.140625" style="30" customWidth="1"/>
    <col min="3088" max="3088" width="5.7109375" style="30" customWidth="1"/>
    <col min="3089" max="3089" width="28.85546875" style="30" customWidth="1"/>
    <col min="3090" max="3091" width="10" style="30" customWidth="1"/>
    <col min="3092" max="3092" width="30" style="30" customWidth="1"/>
    <col min="3093" max="3099" width="16.42578125" style="30" customWidth="1"/>
    <col min="3100" max="3100" width="17.28515625" style="30" customWidth="1"/>
    <col min="3101" max="3104" width="0" style="30" hidden="1" customWidth="1"/>
    <col min="3105" max="3105" width="2.85546875" style="30" customWidth="1"/>
    <col min="3106" max="3106" width="26.5703125" style="30" customWidth="1"/>
    <col min="3107" max="3107" width="49.5703125" style="30" customWidth="1"/>
    <col min="3108" max="3108" width="8.42578125" style="30" customWidth="1"/>
    <col min="3109" max="3109" width="28.5703125" style="30" customWidth="1"/>
    <col min="3110" max="3110" width="7.140625" style="30" customWidth="1"/>
    <col min="3111" max="3111" width="107.7109375" style="30" customWidth="1"/>
    <col min="3112" max="3112" width="10" style="30" customWidth="1"/>
    <col min="3113" max="3113" width="19.5703125" style="30" customWidth="1"/>
    <col min="3114" max="3114" width="5.7109375" style="30" customWidth="1"/>
    <col min="3115" max="3115" width="18.5703125" style="30" customWidth="1"/>
    <col min="3116" max="3116" width="26" style="30" customWidth="1"/>
    <col min="3117" max="3117" width="24.28515625" style="30" customWidth="1"/>
    <col min="3118" max="3118" width="89.85546875" style="30" customWidth="1"/>
    <col min="3119" max="3119" width="23.42578125" style="30" customWidth="1"/>
    <col min="3120" max="3120" width="24" style="30" customWidth="1"/>
    <col min="3121" max="3121" width="3.28515625" style="30" customWidth="1"/>
    <col min="3122" max="3122" width="11.42578125" style="30" customWidth="1"/>
    <col min="3123" max="3123" width="15.28515625" style="30" customWidth="1"/>
    <col min="3124" max="3124" width="11.42578125" style="30" customWidth="1"/>
    <col min="3125" max="3125" width="20" style="30" customWidth="1"/>
    <col min="3126" max="3340" width="11.42578125" style="30"/>
    <col min="3341" max="3341" width="6.5703125" style="30" customWidth="1"/>
    <col min="3342" max="3342" width="3.5703125" style="30" customWidth="1"/>
    <col min="3343" max="3343" width="7.140625" style="30" customWidth="1"/>
    <col min="3344" max="3344" width="5.7109375" style="30" customWidth="1"/>
    <col min="3345" max="3345" width="28.85546875" style="30" customWidth="1"/>
    <col min="3346" max="3347" width="10" style="30" customWidth="1"/>
    <col min="3348" max="3348" width="30" style="30" customWidth="1"/>
    <col min="3349" max="3355" width="16.42578125" style="30" customWidth="1"/>
    <col min="3356" max="3356" width="17.28515625" style="30" customWidth="1"/>
    <col min="3357" max="3360" width="0" style="30" hidden="1" customWidth="1"/>
    <col min="3361" max="3361" width="2.85546875" style="30" customWidth="1"/>
    <col min="3362" max="3362" width="26.5703125" style="30" customWidth="1"/>
    <col min="3363" max="3363" width="49.5703125" style="30" customWidth="1"/>
    <col min="3364" max="3364" width="8.42578125" style="30" customWidth="1"/>
    <col min="3365" max="3365" width="28.5703125" style="30" customWidth="1"/>
    <col min="3366" max="3366" width="7.140625" style="30" customWidth="1"/>
    <col min="3367" max="3367" width="107.7109375" style="30" customWidth="1"/>
    <col min="3368" max="3368" width="10" style="30" customWidth="1"/>
    <col min="3369" max="3369" width="19.5703125" style="30" customWidth="1"/>
    <col min="3370" max="3370" width="5.7109375" style="30" customWidth="1"/>
    <col min="3371" max="3371" width="18.5703125" style="30" customWidth="1"/>
    <col min="3372" max="3372" width="26" style="30" customWidth="1"/>
    <col min="3373" max="3373" width="24.28515625" style="30" customWidth="1"/>
    <col min="3374" max="3374" width="89.85546875" style="30" customWidth="1"/>
    <col min="3375" max="3375" width="23.42578125" style="30" customWidth="1"/>
    <col min="3376" max="3376" width="24" style="30" customWidth="1"/>
    <col min="3377" max="3377" width="3.28515625" style="30" customWidth="1"/>
    <col min="3378" max="3378" width="11.42578125" style="30" customWidth="1"/>
    <col min="3379" max="3379" width="15.28515625" style="30" customWidth="1"/>
    <col min="3380" max="3380" width="11.42578125" style="30" customWidth="1"/>
    <col min="3381" max="3381" width="20" style="30" customWidth="1"/>
    <col min="3382" max="3596" width="11.42578125" style="30"/>
    <col min="3597" max="3597" width="6.5703125" style="30" customWidth="1"/>
    <col min="3598" max="3598" width="3.5703125" style="30" customWidth="1"/>
    <col min="3599" max="3599" width="7.140625" style="30" customWidth="1"/>
    <col min="3600" max="3600" width="5.7109375" style="30" customWidth="1"/>
    <col min="3601" max="3601" width="28.85546875" style="30" customWidth="1"/>
    <col min="3602" max="3603" width="10" style="30" customWidth="1"/>
    <col min="3604" max="3604" width="30" style="30" customWidth="1"/>
    <col min="3605" max="3611" width="16.42578125" style="30" customWidth="1"/>
    <col min="3612" max="3612" width="17.28515625" style="30" customWidth="1"/>
    <col min="3613" max="3616" width="0" style="30" hidden="1" customWidth="1"/>
    <col min="3617" max="3617" width="2.85546875" style="30" customWidth="1"/>
    <col min="3618" max="3618" width="26.5703125" style="30" customWidth="1"/>
    <col min="3619" max="3619" width="49.5703125" style="30" customWidth="1"/>
    <col min="3620" max="3620" width="8.42578125" style="30" customWidth="1"/>
    <col min="3621" max="3621" width="28.5703125" style="30" customWidth="1"/>
    <col min="3622" max="3622" width="7.140625" style="30" customWidth="1"/>
    <col min="3623" max="3623" width="107.7109375" style="30" customWidth="1"/>
    <col min="3624" max="3624" width="10" style="30" customWidth="1"/>
    <col min="3625" max="3625" width="19.5703125" style="30" customWidth="1"/>
    <col min="3626" max="3626" width="5.7109375" style="30" customWidth="1"/>
    <col min="3627" max="3627" width="18.5703125" style="30" customWidth="1"/>
    <col min="3628" max="3628" width="26" style="30" customWidth="1"/>
    <col min="3629" max="3629" width="24.28515625" style="30" customWidth="1"/>
    <col min="3630" max="3630" width="89.85546875" style="30" customWidth="1"/>
    <col min="3631" max="3631" width="23.42578125" style="30" customWidth="1"/>
    <col min="3632" max="3632" width="24" style="30" customWidth="1"/>
    <col min="3633" max="3633" width="3.28515625" style="30" customWidth="1"/>
    <col min="3634" max="3634" width="11.42578125" style="30" customWidth="1"/>
    <col min="3635" max="3635" width="15.28515625" style="30" customWidth="1"/>
    <col min="3636" max="3636" width="11.42578125" style="30" customWidth="1"/>
    <col min="3637" max="3637" width="20" style="30" customWidth="1"/>
    <col min="3638" max="3852" width="11.42578125" style="30"/>
    <col min="3853" max="3853" width="6.5703125" style="30" customWidth="1"/>
    <col min="3854" max="3854" width="3.5703125" style="30" customWidth="1"/>
    <col min="3855" max="3855" width="7.140625" style="30" customWidth="1"/>
    <col min="3856" max="3856" width="5.7109375" style="30" customWidth="1"/>
    <col min="3857" max="3857" width="28.85546875" style="30" customWidth="1"/>
    <col min="3858" max="3859" width="10" style="30" customWidth="1"/>
    <col min="3860" max="3860" width="30" style="30" customWidth="1"/>
    <col min="3861" max="3867" width="16.42578125" style="30" customWidth="1"/>
    <col min="3868" max="3868" width="17.28515625" style="30" customWidth="1"/>
    <col min="3869" max="3872" width="0" style="30" hidden="1" customWidth="1"/>
    <col min="3873" max="3873" width="2.85546875" style="30" customWidth="1"/>
    <col min="3874" max="3874" width="26.5703125" style="30" customWidth="1"/>
    <col min="3875" max="3875" width="49.5703125" style="30" customWidth="1"/>
    <col min="3876" max="3876" width="8.42578125" style="30" customWidth="1"/>
    <col min="3877" max="3877" width="28.5703125" style="30" customWidth="1"/>
    <col min="3878" max="3878" width="7.140625" style="30" customWidth="1"/>
    <col min="3879" max="3879" width="107.7109375" style="30" customWidth="1"/>
    <col min="3880" max="3880" width="10" style="30" customWidth="1"/>
    <col min="3881" max="3881" width="19.5703125" style="30" customWidth="1"/>
    <col min="3882" max="3882" width="5.7109375" style="30" customWidth="1"/>
    <col min="3883" max="3883" width="18.5703125" style="30" customWidth="1"/>
    <col min="3884" max="3884" width="26" style="30" customWidth="1"/>
    <col min="3885" max="3885" width="24.28515625" style="30" customWidth="1"/>
    <col min="3886" max="3886" width="89.85546875" style="30" customWidth="1"/>
    <col min="3887" max="3887" width="23.42578125" style="30" customWidth="1"/>
    <col min="3888" max="3888" width="24" style="30" customWidth="1"/>
    <col min="3889" max="3889" width="3.28515625" style="30" customWidth="1"/>
    <col min="3890" max="3890" width="11.42578125" style="30" customWidth="1"/>
    <col min="3891" max="3891" width="15.28515625" style="30" customWidth="1"/>
    <col min="3892" max="3892" width="11.42578125" style="30" customWidth="1"/>
    <col min="3893" max="3893" width="20" style="30" customWidth="1"/>
    <col min="3894" max="4108" width="11.42578125" style="30"/>
    <col min="4109" max="4109" width="6.5703125" style="30" customWidth="1"/>
    <col min="4110" max="4110" width="3.5703125" style="30" customWidth="1"/>
    <col min="4111" max="4111" width="7.140625" style="30" customWidth="1"/>
    <col min="4112" max="4112" width="5.7109375" style="30" customWidth="1"/>
    <col min="4113" max="4113" width="28.85546875" style="30" customWidth="1"/>
    <col min="4114" max="4115" width="10" style="30" customWidth="1"/>
    <col min="4116" max="4116" width="30" style="30" customWidth="1"/>
    <col min="4117" max="4123" width="16.42578125" style="30" customWidth="1"/>
    <col min="4124" max="4124" width="17.28515625" style="30" customWidth="1"/>
    <col min="4125" max="4128" width="0" style="30" hidden="1" customWidth="1"/>
    <col min="4129" max="4129" width="2.85546875" style="30" customWidth="1"/>
    <col min="4130" max="4130" width="26.5703125" style="30" customWidth="1"/>
    <col min="4131" max="4131" width="49.5703125" style="30" customWidth="1"/>
    <col min="4132" max="4132" width="8.42578125" style="30" customWidth="1"/>
    <col min="4133" max="4133" width="28.5703125" style="30" customWidth="1"/>
    <col min="4134" max="4134" width="7.140625" style="30" customWidth="1"/>
    <col min="4135" max="4135" width="107.7109375" style="30" customWidth="1"/>
    <col min="4136" max="4136" width="10" style="30" customWidth="1"/>
    <col min="4137" max="4137" width="19.5703125" style="30" customWidth="1"/>
    <col min="4138" max="4138" width="5.7109375" style="30" customWidth="1"/>
    <col min="4139" max="4139" width="18.5703125" style="30" customWidth="1"/>
    <col min="4140" max="4140" width="26" style="30" customWidth="1"/>
    <col min="4141" max="4141" width="24.28515625" style="30" customWidth="1"/>
    <col min="4142" max="4142" width="89.85546875" style="30" customWidth="1"/>
    <col min="4143" max="4143" width="23.42578125" style="30" customWidth="1"/>
    <col min="4144" max="4144" width="24" style="30" customWidth="1"/>
    <col min="4145" max="4145" width="3.28515625" style="30" customWidth="1"/>
    <col min="4146" max="4146" width="11.42578125" style="30" customWidth="1"/>
    <col min="4147" max="4147" width="15.28515625" style="30" customWidth="1"/>
    <col min="4148" max="4148" width="11.42578125" style="30" customWidth="1"/>
    <col min="4149" max="4149" width="20" style="30" customWidth="1"/>
    <col min="4150" max="4364" width="11.42578125" style="30"/>
    <col min="4365" max="4365" width="6.5703125" style="30" customWidth="1"/>
    <col min="4366" max="4366" width="3.5703125" style="30" customWidth="1"/>
    <col min="4367" max="4367" width="7.140625" style="30" customWidth="1"/>
    <col min="4368" max="4368" width="5.7109375" style="30" customWidth="1"/>
    <col min="4369" max="4369" width="28.85546875" style="30" customWidth="1"/>
    <col min="4370" max="4371" width="10" style="30" customWidth="1"/>
    <col min="4372" max="4372" width="30" style="30" customWidth="1"/>
    <col min="4373" max="4379" width="16.42578125" style="30" customWidth="1"/>
    <col min="4380" max="4380" width="17.28515625" style="30" customWidth="1"/>
    <col min="4381" max="4384" width="0" style="30" hidden="1" customWidth="1"/>
    <col min="4385" max="4385" width="2.85546875" style="30" customWidth="1"/>
    <col min="4386" max="4386" width="26.5703125" style="30" customWidth="1"/>
    <col min="4387" max="4387" width="49.5703125" style="30" customWidth="1"/>
    <col min="4388" max="4388" width="8.42578125" style="30" customWidth="1"/>
    <col min="4389" max="4389" width="28.5703125" style="30" customWidth="1"/>
    <col min="4390" max="4390" width="7.140625" style="30" customWidth="1"/>
    <col min="4391" max="4391" width="107.7109375" style="30" customWidth="1"/>
    <col min="4392" max="4392" width="10" style="30" customWidth="1"/>
    <col min="4393" max="4393" width="19.5703125" style="30" customWidth="1"/>
    <col min="4394" max="4394" width="5.7109375" style="30" customWidth="1"/>
    <col min="4395" max="4395" width="18.5703125" style="30" customWidth="1"/>
    <col min="4396" max="4396" width="26" style="30" customWidth="1"/>
    <col min="4397" max="4397" width="24.28515625" style="30" customWidth="1"/>
    <col min="4398" max="4398" width="89.85546875" style="30" customWidth="1"/>
    <col min="4399" max="4399" width="23.42578125" style="30" customWidth="1"/>
    <col min="4400" max="4400" width="24" style="30" customWidth="1"/>
    <col min="4401" max="4401" width="3.28515625" style="30" customWidth="1"/>
    <col min="4402" max="4402" width="11.42578125" style="30" customWidth="1"/>
    <col min="4403" max="4403" width="15.28515625" style="30" customWidth="1"/>
    <col min="4404" max="4404" width="11.42578125" style="30" customWidth="1"/>
    <col min="4405" max="4405" width="20" style="30" customWidth="1"/>
    <col min="4406" max="4620" width="11.42578125" style="30"/>
    <col min="4621" max="4621" width="6.5703125" style="30" customWidth="1"/>
    <col min="4622" max="4622" width="3.5703125" style="30" customWidth="1"/>
    <col min="4623" max="4623" width="7.140625" style="30" customWidth="1"/>
    <col min="4624" max="4624" width="5.7109375" style="30" customWidth="1"/>
    <col min="4625" max="4625" width="28.85546875" style="30" customWidth="1"/>
    <col min="4626" max="4627" width="10" style="30" customWidth="1"/>
    <col min="4628" max="4628" width="30" style="30" customWidth="1"/>
    <col min="4629" max="4635" width="16.42578125" style="30" customWidth="1"/>
    <col min="4636" max="4636" width="17.28515625" style="30" customWidth="1"/>
    <col min="4637" max="4640" width="0" style="30" hidden="1" customWidth="1"/>
    <col min="4641" max="4641" width="2.85546875" style="30" customWidth="1"/>
    <col min="4642" max="4642" width="26.5703125" style="30" customWidth="1"/>
    <col min="4643" max="4643" width="49.5703125" style="30" customWidth="1"/>
    <col min="4644" max="4644" width="8.42578125" style="30" customWidth="1"/>
    <col min="4645" max="4645" width="28.5703125" style="30" customWidth="1"/>
    <col min="4646" max="4646" width="7.140625" style="30" customWidth="1"/>
    <col min="4647" max="4647" width="107.7109375" style="30" customWidth="1"/>
    <col min="4648" max="4648" width="10" style="30" customWidth="1"/>
    <col min="4649" max="4649" width="19.5703125" style="30" customWidth="1"/>
    <col min="4650" max="4650" width="5.7109375" style="30" customWidth="1"/>
    <col min="4651" max="4651" width="18.5703125" style="30" customWidth="1"/>
    <col min="4652" max="4652" width="26" style="30" customWidth="1"/>
    <col min="4653" max="4653" width="24.28515625" style="30" customWidth="1"/>
    <col min="4654" max="4654" width="89.85546875" style="30" customWidth="1"/>
    <col min="4655" max="4655" width="23.42578125" style="30" customWidth="1"/>
    <col min="4656" max="4656" width="24" style="30" customWidth="1"/>
    <col min="4657" max="4657" width="3.28515625" style="30" customWidth="1"/>
    <col min="4658" max="4658" width="11.42578125" style="30" customWidth="1"/>
    <col min="4659" max="4659" width="15.28515625" style="30" customWidth="1"/>
    <col min="4660" max="4660" width="11.42578125" style="30" customWidth="1"/>
    <col min="4661" max="4661" width="20" style="30" customWidth="1"/>
    <col min="4662" max="4876" width="11.42578125" style="30"/>
    <col min="4877" max="4877" width="6.5703125" style="30" customWidth="1"/>
    <col min="4878" max="4878" width="3.5703125" style="30" customWidth="1"/>
    <col min="4879" max="4879" width="7.140625" style="30" customWidth="1"/>
    <col min="4880" max="4880" width="5.7109375" style="30" customWidth="1"/>
    <col min="4881" max="4881" width="28.85546875" style="30" customWidth="1"/>
    <col min="4882" max="4883" width="10" style="30" customWidth="1"/>
    <col min="4884" max="4884" width="30" style="30" customWidth="1"/>
    <col min="4885" max="4891" width="16.42578125" style="30" customWidth="1"/>
    <col min="4892" max="4892" width="17.28515625" style="30" customWidth="1"/>
    <col min="4893" max="4896" width="0" style="30" hidden="1" customWidth="1"/>
    <col min="4897" max="4897" width="2.85546875" style="30" customWidth="1"/>
    <col min="4898" max="4898" width="26.5703125" style="30" customWidth="1"/>
    <col min="4899" max="4899" width="49.5703125" style="30" customWidth="1"/>
    <col min="4900" max="4900" width="8.42578125" style="30" customWidth="1"/>
    <col min="4901" max="4901" width="28.5703125" style="30" customWidth="1"/>
    <col min="4902" max="4902" width="7.140625" style="30" customWidth="1"/>
    <col min="4903" max="4903" width="107.7109375" style="30" customWidth="1"/>
    <col min="4904" max="4904" width="10" style="30" customWidth="1"/>
    <col min="4905" max="4905" width="19.5703125" style="30" customWidth="1"/>
    <col min="4906" max="4906" width="5.7109375" style="30" customWidth="1"/>
    <col min="4907" max="4907" width="18.5703125" style="30" customWidth="1"/>
    <col min="4908" max="4908" width="26" style="30" customWidth="1"/>
    <col min="4909" max="4909" width="24.28515625" style="30" customWidth="1"/>
    <col min="4910" max="4910" width="89.85546875" style="30" customWidth="1"/>
    <col min="4911" max="4911" width="23.42578125" style="30" customWidth="1"/>
    <col min="4912" max="4912" width="24" style="30" customWidth="1"/>
    <col min="4913" max="4913" width="3.28515625" style="30" customWidth="1"/>
    <col min="4914" max="4914" width="11.42578125" style="30" customWidth="1"/>
    <col min="4915" max="4915" width="15.28515625" style="30" customWidth="1"/>
    <col min="4916" max="4916" width="11.42578125" style="30" customWidth="1"/>
    <col min="4917" max="4917" width="20" style="30" customWidth="1"/>
    <col min="4918" max="5132" width="11.42578125" style="30"/>
    <col min="5133" max="5133" width="6.5703125" style="30" customWidth="1"/>
    <col min="5134" max="5134" width="3.5703125" style="30" customWidth="1"/>
    <col min="5135" max="5135" width="7.140625" style="30" customWidth="1"/>
    <col min="5136" max="5136" width="5.7109375" style="30" customWidth="1"/>
    <col min="5137" max="5137" width="28.85546875" style="30" customWidth="1"/>
    <col min="5138" max="5139" width="10" style="30" customWidth="1"/>
    <col min="5140" max="5140" width="30" style="30" customWidth="1"/>
    <col min="5141" max="5147" width="16.42578125" style="30" customWidth="1"/>
    <col min="5148" max="5148" width="17.28515625" style="30" customWidth="1"/>
    <col min="5149" max="5152" width="0" style="30" hidden="1" customWidth="1"/>
    <col min="5153" max="5153" width="2.85546875" style="30" customWidth="1"/>
    <col min="5154" max="5154" width="26.5703125" style="30" customWidth="1"/>
    <col min="5155" max="5155" width="49.5703125" style="30" customWidth="1"/>
    <col min="5156" max="5156" width="8.42578125" style="30" customWidth="1"/>
    <col min="5157" max="5157" width="28.5703125" style="30" customWidth="1"/>
    <col min="5158" max="5158" width="7.140625" style="30" customWidth="1"/>
    <col min="5159" max="5159" width="107.7109375" style="30" customWidth="1"/>
    <col min="5160" max="5160" width="10" style="30" customWidth="1"/>
    <col min="5161" max="5161" width="19.5703125" style="30" customWidth="1"/>
    <col min="5162" max="5162" width="5.7109375" style="30" customWidth="1"/>
    <col min="5163" max="5163" width="18.5703125" style="30" customWidth="1"/>
    <col min="5164" max="5164" width="26" style="30" customWidth="1"/>
    <col min="5165" max="5165" width="24.28515625" style="30" customWidth="1"/>
    <col min="5166" max="5166" width="89.85546875" style="30" customWidth="1"/>
    <col min="5167" max="5167" width="23.42578125" style="30" customWidth="1"/>
    <col min="5168" max="5168" width="24" style="30" customWidth="1"/>
    <col min="5169" max="5169" width="3.28515625" style="30" customWidth="1"/>
    <col min="5170" max="5170" width="11.42578125" style="30" customWidth="1"/>
    <col min="5171" max="5171" width="15.28515625" style="30" customWidth="1"/>
    <col min="5172" max="5172" width="11.42578125" style="30" customWidth="1"/>
    <col min="5173" max="5173" width="20" style="30" customWidth="1"/>
    <col min="5174" max="5388" width="11.42578125" style="30"/>
    <col min="5389" max="5389" width="6.5703125" style="30" customWidth="1"/>
    <col min="5390" max="5390" width="3.5703125" style="30" customWidth="1"/>
    <col min="5391" max="5391" width="7.140625" style="30" customWidth="1"/>
    <col min="5392" max="5392" width="5.7109375" style="30" customWidth="1"/>
    <col min="5393" max="5393" width="28.85546875" style="30" customWidth="1"/>
    <col min="5394" max="5395" width="10" style="30" customWidth="1"/>
    <col min="5396" max="5396" width="30" style="30" customWidth="1"/>
    <col min="5397" max="5403" width="16.42578125" style="30" customWidth="1"/>
    <col min="5404" max="5404" width="17.28515625" style="30" customWidth="1"/>
    <col min="5405" max="5408" width="0" style="30" hidden="1" customWidth="1"/>
    <col min="5409" max="5409" width="2.85546875" style="30" customWidth="1"/>
    <col min="5410" max="5410" width="26.5703125" style="30" customWidth="1"/>
    <col min="5411" max="5411" width="49.5703125" style="30" customWidth="1"/>
    <col min="5412" max="5412" width="8.42578125" style="30" customWidth="1"/>
    <col min="5413" max="5413" width="28.5703125" style="30" customWidth="1"/>
    <col min="5414" max="5414" width="7.140625" style="30" customWidth="1"/>
    <col min="5415" max="5415" width="107.7109375" style="30" customWidth="1"/>
    <col min="5416" max="5416" width="10" style="30" customWidth="1"/>
    <col min="5417" max="5417" width="19.5703125" style="30" customWidth="1"/>
    <col min="5418" max="5418" width="5.7109375" style="30" customWidth="1"/>
    <col min="5419" max="5419" width="18.5703125" style="30" customWidth="1"/>
    <col min="5420" max="5420" width="26" style="30" customWidth="1"/>
    <col min="5421" max="5421" width="24.28515625" style="30" customWidth="1"/>
    <col min="5422" max="5422" width="89.85546875" style="30" customWidth="1"/>
    <col min="5423" max="5423" width="23.42578125" style="30" customWidth="1"/>
    <col min="5424" max="5424" width="24" style="30" customWidth="1"/>
    <col min="5425" max="5425" width="3.28515625" style="30" customWidth="1"/>
    <col min="5426" max="5426" width="11.42578125" style="30" customWidth="1"/>
    <col min="5427" max="5427" width="15.28515625" style="30" customWidth="1"/>
    <col min="5428" max="5428" width="11.42578125" style="30" customWidth="1"/>
    <col min="5429" max="5429" width="20" style="30" customWidth="1"/>
    <col min="5430" max="5644" width="11.42578125" style="30"/>
    <col min="5645" max="5645" width="6.5703125" style="30" customWidth="1"/>
    <col min="5646" max="5646" width="3.5703125" style="30" customWidth="1"/>
    <col min="5647" max="5647" width="7.140625" style="30" customWidth="1"/>
    <col min="5648" max="5648" width="5.7109375" style="30" customWidth="1"/>
    <col min="5649" max="5649" width="28.85546875" style="30" customWidth="1"/>
    <col min="5650" max="5651" width="10" style="30" customWidth="1"/>
    <col min="5652" max="5652" width="30" style="30" customWidth="1"/>
    <col min="5653" max="5659" width="16.42578125" style="30" customWidth="1"/>
    <col min="5660" max="5660" width="17.28515625" style="30" customWidth="1"/>
    <col min="5661" max="5664" width="0" style="30" hidden="1" customWidth="1"/>
    <col min="5665" max="5665" width="2.85546875" style="30" customWidth="1"/>
    <col min="5666" max="5666" width="26.5703125" style="30" customWidth="1"/>
    <col min="5667" max="5667" width="49.5703125" style="30" customWidth="1"/>
    <col min="5668" max="5668" width="8.42578125" style="30" customWidth="1"/>
    <col min="5669" max="5669" width="28.5703125" style="30" customWidth="1"/>
    <col min="5670" max="5670" width="7.140625" style="30" customWidth="1"/>
    <col min="5671" max="5671" width="107.7109375" style="30" customWidth="1"/>
    <col min="5672" max="5672" width="10" style="30" customWidth="1"/>
    <col min="5673" max="5673" width="19.5703125" style="30" customWidth="1"/>
    <col min="5674" max="5674" width="5.7109375" style="30" customWidth="1"/>
    <col min="5675" max="5675" width="18.5703125" style="30" customWidth="1"/>
    <col min="5676" max="5676" width="26" style="30" customWidth="1"/>
    <col min="5677" max="5677" width="24.28515625" style="30" customWidth="1"/>
    <col min="5678" max="5678" width="89.85546875" style="30" customWidth="1"/>
    <col min="5679" max="5679" width="23.42578125" style="30" customWidth="1"/>
    <col min="5680" max="5680" width="24" style="30" customWidth="1"/>
    <col min="5681" max="5681" width="3.28515625" style="30" customWidth="1"/>
    <col min="5682" max="5682" width="11.42578125" style="30" customWidth="1"/>
    <col min="5683" max="5683" width="15.28515625" style="30" customWidth="1"/>
    <col min="5684" max="5684" width="11.42578125" style="30" customWidth="1"/>
    <col min="5685" max="5685" width="20" style="30" customWidth="1"/>
    <col min="5686" max="5900" width="11.42578125" style="30"/>
    <col min="5901" max="5901" width="6.5703125" style="30" customWidth="1"/>
    <col min="5902" max="5902" width="3.5703125" style="30" customWidth="1"/>
    <col min="5903" max="5903" width="7.140625" style="30" customWidth="1"/>
    <col min="5904" max="5904" width="5.7109375" style="30" customWidth="1"/>
    <col min="5905" max="5905" width="28.85546875" style="30" customWidth="1"/>
    <col min="5906" max="5907" width="10" style="30" customWidth="1"/>
    <col min="5908" max="5908" width="30" style="30" customWidth="1"/>
    <col min="5909" max="5915" width="16.42578125" style="30" customWidth="1"/>
    <col min="5916" max="5916" width="17.28515625" style="30" customWidth="1"/>
    <col min="5917" max="5920" width="0" style="30" hidden="1" customWidth="1"/>
    <col min="5921" max="5921" width="2.85546875" style="30" customWidth="1"/>
    <col min="5922" max="5922" width="26.5703125" style="30" customWidth="1"/>
    <col min="5923" max="5923" width="49.5703125" style="30" customWidth="1"/>
    <col min="5924" max="5924" width="8.42578125" style="30" customWidth="1"/>
    <col min="5925" max="5925" width="28.5703125" style="30" customWidth="1"/>
    <col min="5926" max="5926" width="7.140625" style="30" customWidth="1"/>
    <col min="5927" max="5927" width="107.7109375" style="30" customWidth="1"/>
    <col min="5928" max="5928" width="10" style="30" customWidth="1"/>
    <col min="5929" max="5929" width="19.5703125" style="30" customWidth="1"/>
    <col min="5930" max="5930" width="5.7109375" style="30" customWidth="1"/>
    <col min="5931" max="5931" width="18.5703125" style="30" customWidth="1"/>
    <col min="5932" max="5932" width="26" style="30" customWidth="1"/>
    <col min="5933" max="5933" width="24.28515625" style="30" customWidth="1"/>
    <col min="5934" max="5934" width="89.85546875" style="30" customWidth="1"/>
    <col min="5935" max="5935" width="23.42578125" style="30" customWidth="1"/>
    <col min="5936" max="5936" width="24" style="30" customWidth="1"/>
    <col min="5937" max="5937" width="3.28515625" style="30" customWidth="1"/>
    <col min="5938" max="5938" width="11.42578125" style="30" customWidth="1"/>
    <col min="5939" max="5939" width="15.28515625" style="30" customWidth="1"/>
    <col min="5940" max="5940" width="11.42578125" style="30" customWidth="1"/>
    <col min="5941" max="5941" width="20" style="30" customWidth="1"/>
    <col min="5942" max="6156" width="11.42578125" style="30"/>
    <col min="6157" max="6157" width="6.5703125" style="30" customWidth="1"/>
    <col min="6158" max="6158" width="3.5703125" style="30" customWidth="1"/>
    <col min="6159" max="6159" width="7.140625" style="30" customWidth="1"/>
    <col min="6160" max="6160" width="5.7109375" style="30" customWidth="1"/>
    <col min="6161" max="6161" width="28.85546875" style="30" customWidth="1"/>
    <col min="6162" max="6163" width="10" style="30" customWidth="1"/>
    <col min="6164" max="6164" width="30" style="30" customWidth="1"/>
    <col min="6165" max="6171" width="16.42578125" style="30" customWidth="1"/>
    <col min="6172" max="6172" width="17.28515625" style="30" customWidth="1"/>
    <col min="6173" max="6176" width="0" style="30" hidden="1" customWidth="1"/>
    <col min="6177" max="6177" width="2.85546875" style="30" customWidth="1"/>
    <col min="6178" max="6178" width="26.5703125" style="30" customWidth="1"/>
    <col min="6179" max="6179" width="49.5703125" style="30" customWidth="1"/>
    <col min="6180" max="6180" width="8.42578125" style="30" customWidth="1"/>
    <col min="6181" max="6181" width="28.5703125" style="30" customWidth="1"/>
    <col min="6182" max="6182" width="7.140625" style="30" customWidth="1"/>
    <col min="6183" max="6183" width="107.7109375" style="30" customWidth="1"/>
    <col min="6184" max="6184" width="10" style="30" customWidth="1"/>
    <col min="6185" max="6185" width="19.5703125" style="30" customWidth="1"/>
    <col min="6186" max="6186" width="5.7109375" style="30" customWidth="1"/>
    <col min="6187" max="6187" width="18.5703125" style="30" customWidth="1"/>
    <col min="6188" max="6188" width="26" style="30" customWidth="1"/>
    <col min="6189" max="6189" width="24.28515625" style="30" customWidth="1"/>
    <col min="6190" max="6190" width="89.85546875" style="30" customWidth="1"/>
    <col min="6191" max="6191" width="23.42578125" style="30" customWidth="1"/>
    <col min="6192" max="6192" width="24" style="30" customWidth="1"/>
    <col min="6193" max="6193" width="3.28515625" style="30" customWidth="1"/>
    <col min="6194" max="6194" width="11.42578125" style="30" customWidth="1"/>
    <col min="6195" max="6195" width="15.28515625" style="30" customWidth="1"/>
    <col min="6196" max="6196" width="11.42578125" style="30" customWidth="1"/>
    <col min="6197" max="6197" width="20" style="30" customWidth="1"/>
    <col min="6198" max="6412" width="11.42578125" style="30"/>
    <col min="6413" max="6413" width="6.5703125" style="30" customWidth="1"/>
    <col min="6414" max="6414" width="3.5703125" style="30" customWidth="1"/>
    <col min="6415" max="6415" width="7.140625" style="30" customWidth="1"/>
    <col min="6416" max="6416" width="5.7109375" style="30" customWidth="1"/>
    <col min="6417" max="6417" width="28.85546875" style="30" customWidth="1"/>
    <col min="6418" max="6419" width="10" style="30" customWidth="1"/>
    <col min="6420" max="6420" width="30" style="30" customWidth="1"/>
    <col min="6421" max="6427" width="16.42578125" style="30" customWidth="1"/>
    <col min="6428" max="6428" width="17.28515625" style="30" customWidth="1"/>
    <col min="6429" max="6432" width="0" style="30" hidden="1" customWidth="1"/>
    <col min="6433" max="6433" width="2.85546875" style="30" customWidth="1"/>
    <col min="6434" max="6434" width="26.5703125" style="30" customWidth="1"/>
    <col min="6435" max="6435" width="49.5703125" style="30" customWidth="1"/>
    <col min="6436" max="6436" width="8.42578125" style="30" customWidth="1"/>
    <col min="6437" max="6437" width="28.5703125" style="30" customWidth="1"/>
    <col min="6438" max="6438" width="7.140625" style="30" customWidth="1"/>
    <col min="6439" max="6439" width="107.7109375" style="30" customWidth="1"/>
    <col min="6440" max="6440" width="10" style="30" customWidth="1"/>
    <col min="6441" max="6441" width="19.5703125" style="30" customWidth="1"/>
    <col min="6442" max="6442" width="5.7109375" style="30" customWidth="1"/>
    <col min="6443" max="6443" width="18.5703125" style="30" customWidth="1"/>
    <col min="6444" max="6444" width="26" style="30" customWidth="1"/>
    <col min="6445" max="6445" width="24.28515625" style="30" customWidth="1"/>
    <col min="6446" max="6446" width="89.85546875" style="30" customWidth="1"/>
    <col min="6447" max="6447" width="23.42578125" style="30" customWidth="1"/>
    <col min="6448" max="6448" width="24" style="30" customWidth="1"/>
    <col min="6449" max="6449" width="3.28515625" style="30" customWidth="1"/>
    <col min="6450" max="6450" width="11.42578125" style="30" customWidth="1"/>
    <col min="6451" max="6451" width="15.28515625" style="30" customWidth="1"/>
    <col min="6452" max="6452" width="11.42578125" style="30" customWidth="1"/>
    <col min="6453" max="6453" width="20" style="30" customWidth="1"/>
    <col min="6454" max="6668" width="11.42578125" style="30"/>
    <col min="6669" max="6669" width="6.5703125" style="30" customWidth="1"/>
    <col min="6670" max="6670" width="3.5703125" style="30" customWidth="1"/>
    <col min="6671" max="6671" width="7.140625" style="30" customWidth="1"/>
    <col min="6672" max="6672" width="5.7109375" style="30" customWidth="1"/>
    <col min="6673" max="6673" width="28.85546875" style="30" customWidth="1"/>
    <col min="6674" max="6675" width="10" style="30" customWidth="1"/>
    <col min="6676" max="6676" width="30" style="30" customWidth="1"/>
    <col min="6677" max="6683" width="16.42578125" style="30" customWidth="1"/>
    <col min="6684" max="6684" width="17.28515625" style="30" customWidth="1"/>
    <col min="6685" max="6688" width="0" style="30" hidden="1" customWidth="1"/>
    <col min="6689" max="6689" width="2.85546875" style="30" customWidth="1"/>
    <col min="6690" max="6690" width="26.5703125" style="30" customWidth="1"/>
    <col min="6691" max="6691" width="49.5703125" style="30" customWidth="1"/>
    <col min="6692" max="6692" width="8.42578125" style="30" customWidth="1"/>
    <col min="6693" max="6693" width="28.5703125" style="30" customWidth="1"/>
    <col min="6694" max="6694" width="7.140625" style="30" customWidth="1"/>
    <col min="6695" max="6695" width="107.7109375" style="30" customWidth="1"/>
    <col min="6696" max="6696" width="10" style="30" customWidth="1"/>
    <col min="6697" max="6697" width="19.5703125" style="30" customWidth="1"/>
    <col min="6698" max="6698" width="5.7109375" style="30" customWidth="1"/>
    <col min="6699" max="6699" width="18.5703125" style="30" customWidth="1"/>
    <col min="6700" max="6700" width="26" style="30" customWidth="1"/>
    <col min="6701" max="6701" width="24.28515625" style="30" customWidth="1"/>
    <col min="6702" max="6702" width="89.85546875" style="30" customWidth="1"/>
    <col min="6703" max="6703" width="23.42578125" style="30" customWidth="1"/>
    <col min="6704" max="6704" width="24" style="30" customWidth="1"/>
    <col min="6705" max="6705" width="3.28515625" style="30" customWidth="1"/>
    <col min="6706" max="6706" width="11.42578125" style="30" customWidth="1"/>
    <col min="6707" max="6707" width="15.28515625" style="30" customWidth="1"/>
    <col min="6708" max="6708" width="11.42578125" style="30" customWidth="1"/>
    <col min="6709" max="6709" width="20" style="30" customWidth="1"/>
    <col min="6710" max="6924" width="11.42578125" style="30"/>
    <col min="6925" max="6925" width="6.5703125" style="30" customWidth="1"/>
    <col min="6926" max="6926" width="3.5703125" style="30" customWidth="1"/>
    <col min="6927" max="6927" width="7.140625" style="30" customWidth="1"/>
    <col min="6928" max="6928" width="5.7109375" style="30" customWidth="1"/>
    <col min="6929" max="6929" width="28.85546875" style="30" customWidth="1"/>
    <col min="6930" max="6931" width="10" style="30" customWidth="1"/>
    <col min="6932" max="6932" width="30" style="30" customWidth="1"/>
    <col min="6933" max="6939" width="16.42578125" style="30" customWidth="1"/>
    <col min="6940" max="6940" width="17.28515625" style="30" customWidth="1"/>
    <col min="6941" max="6944" width="0" style="30" hidden="1" customWidth="1"/>
    <col min="6945" max="6945" width="2.85546875" style="30" customWidth="1"/>
    <col min="6946" max="6946" width="26.5703125" style="30" customWidth="1"/>
    <col min="6947" max="6947" width="49.5703125" style="30" customWidth="1"/>
    <col min="6948" max="6948" width="8.42578125" style="30" customWidth="1"/>
    <col min="6949" max="6949" width="28.5703125" style="30" customWidth="1"/>
    <col min="6950" max="6950" width="7.140625" style="30" customWidth="1"/>
    <col min="6951" max="6951" width="107.7109375" style="30" customWidth="1"/>
    <col min="6952" max="6952" width="10" style="30" customWidth="1"/>
    <col min="6953" max="6953" width="19.5703125" style="30" customWidth="1"/>
    <col min="6954" max="6954" width="5.7109375" style="30" customWidth="1"/>
    <col min="6955" max="6955" width="18.5703125" style="30" customWidth="1"/>
    <col min="6956" max="6956" width="26" style="30" customWidth="1"/>
    <col min="6957" max="6957" width="24.28515625" style="30" customWidth="1"/>
    <col min="6958" max="6958" width="89.85546875" style="30" customWidth="1"/>
    <col min="6959" max="6959" width="23.42578125" style="30" customWidth="1"/>
    <col min="6960" max="6960" width="24" style="30" customWidth="1"/>
    <col min="6961" max="6961" width="3.28515625" style="30" customWidth="1"/>
    <col min="6962" max="6962" width="11.42578125" style="30" customWidth="1"/>
    <col min="6963" max="6963" width="15.28515625" style="30" customWidth="1"/>
    <col min="6964" max="6964" width="11.42578125" style="30" customWidth="1"/>
    <col min="6965" max="6965" width="20" style="30" customWidth="1"/>
    <col min="6966" max="7180" width="11.42578125" style="30"/>
    <col min="7181" max="7181" width="6.5703125" style="30" customWidth="1"/>
    <col min="7182" max="7182" width="3.5703125" style="30" customWidth="1"/>
    <col min="7183" max="7183" width="7.140625" style="30" customWidth="1"/>
    <col min="7184" max="7184" width="5.7109375" style="30" customWidth="1"/>
    <col min="7185" max="7185" width="28.85546875" style="30" customWidth="1"/>
    <col min="7186" max="7187" width="10" style="30" customWidth="1"/>
    <col min="7188" max="7188" width="30" style="30" customWidth="1"/>
    <col min="7189" max="7195" width="16.42578125" style="30" customWidth="1"/>
    <col min="7196" max="7196" width="17.28515625" style="30" customWidth="1"/>
    <col min="7197" max="7200" width="0" style="30" hidden="1" customWidth="1"/>
    <col min="7201" max="7201" width="2.85546875" style="30" customWidth="1"/>
    <col min="7202" max="7202" width="26.5703125" style="30" customWidth="1"/>
    <col min="7203" max="7203" width="49.5703125" style="30" customWidth="1"/>
    <col min="7204" max="7204" width="8.42578125" style="30" customWidth="1"/>
    <col min="7205" max="7205" width="28.5703125" style="30" customWidth="1"/>
    <col min="7206" max="7206" width="7.140625" style="30" customWidth="1"/>
    <col min="7207" max="7207" width="107.7109375" style="30" customWidth="1"/>
    <col min="7208" max="7208" width="10" style="30" customWidth="1"/>
    <col min="7209" max="7209" width="19.5703125" style="30" customWidth="1"/>
    <col min="7210" max="7210" width="5.7109375" style="30" customWidth="1"/>
    <col min="7211" max="7211" width="18.5703125" style="30" customWidth="1"/>
    <col min="7212" max="7212" width="26" style="30" customWidth="1"/>
    <col min="7213" max="7213" width="24.28515625" style="30" customWidth="1"/>
    <col min="7214" max="7214" width="89.85546875" style="30" customWidth="1"/>
    <col min="7215" max="7215" width="23.42578125" style="30" customWidth="1"/>
    <col min="7216" max="7216" width="24" style="30" customWidth="1"/>
    <col min="7217" max="7217" width="3.28515625" style="30" customWidth="1"/>
    <col min="7218" max="7218" width="11.42578125" style="30" customWidth="1"/>
    <col min="7219" max="7219" width="15.28515625" style="30" customWidth="1"/>
    <col min="7220" max="7220" width="11.42578125" style="30" customWidth="1"/>
    <col min="7221" max="7221" width="20" style="30" customWidth="1"/>
    <col min="7222" max="7436" width="11.42578125" style="30"/>
    <col min="7437" max="7437" width="6.5703125" style="30" customWidth="1"/>
    <col min="7438" max="7438" width="3.5703125" style="30" customWidth="1"/>
    <col min="7439" max="7439" width="7.140625" style="30" customWidth="1"/>
    <col min="7440" max="7440" width="5.7109375" style="30" customWidth="1"/>
    <col min="7441" max="7441" width="28.85546875" style="30" customWidth="1"/>
    <col min="7442" max="7443" width="10" style="30" customWidth="1"/>
    <col min="7444" max="7444" width="30" style="30" customWidth="1"/>
    <col min="7445" max="7451" width="16.42578125" style="30" customWidth="1"/>
    <col min="7452" max="7452" width="17.28515625" style="30" customWidth="1"/>
    <col min="7453" max="7456" width="0" style="30" hidden="1" customWidth="1"/>
    <col min="7457" max="7457" width="2.85546875" style="30" customWidth="1"/>
    <col min="7458" max="7458" width="26.5703125" style="30" customWidth="1"/>
    <col min="7459" max="7459" width="49.5703125" style="30" customWidth="1"/>
    <col min="7460" max="7460" width="8.42578125" style="30" customWidth="1"/>
    <col min="7461" max="7461" width="28.5703125" style="30" customWidth="1"/>
    <col min="7462" max="7462" width="7.140625" style="30" customWidth="1"/>
    <col min="7463" max="7463" width="107.7109375" style="30" customWidth="1"/>
    <col min="7464" max="7464" width="10" style="30" customWidth="1"/>
    <col min="7465" max="7465" width="19.5703125" style="30" customWidth="1"/>
    <col min="7466" max="7466" width="5.7109375" style="30" customWidth="1"/>
    <col min="7467" max="7467" width="18.5703125" style="30" customWidth="1"/>
    <col min="7468" max="7468" width="26" style="30" customWidth="1"/>
    <col min="7469" max="7469" width="24.28515625" style="30" customWidth="1"/>
    <col min="7470" max="7470" width="89.85546875" style="30" customWidth="1"/>
    <col min="7471" max="7471" width="23.42578125" style="30" customWidth="1"/>
    <col min="7472" max="7472" width="24" style="30" customWidth="1"/>
    <col min="7473" max="7473" width="3.28515625" style="30" customWidth="1"/>
    <col min="7474" max="7474" width="11.42578125" style="30" customWidth="1"/>
    <col min="7475" max="7475" width="15.28515625" style="30" customWidth="1"/>
    <col min="7476" max="7476" width="11.42578125" style="30" customWidth="1"/>
    <col min="7477" max="7477" width="20" style="30" customWidth="1"/>
    <col min="7478" max="7692" width="11.42578125" style="30"/>
    <col min="7693" max="7693" width="6.5703125" style="30" customWidth="1"/>
    <col min="7694" max="7694" width="3.5703125" style="30" customWidth="1"/>
    <col min="7695" max="7695" width="7.140625" style="30" customWidth="1"/>
    <col min="7696" max="7696" width="5.7109375" style="30" customWidth="1"/>
    <col min="7697" max="7697" width="28.85546875" style="30" customWidth="1"/>
    <col min="7698" max="7699" width="10" style="30" customWidth="1"/>
    <col min="7700" max="7700" width="30" style="30" customWidth="1"/>
    <col min="7701" max="7707" width="16.42578125" style="30" customWidth="1"/>
    <col min="7708" max="7708" width="17.28515625" style="30" customWidth="1"/>
    <col min="7709" max="7712" width="0" style="30" hidden="1" customWidth="1"/>
    <col min="7713" max="7713" width="2.85546875" style="30" customWidth="1"/>
    <col min="7714" max="7714" width="26.5703125" style="30" customWidth="1"/>
    <col min="7715" max="7715" width="49.5703125" style="30" customWidth="1"/>
    <col min="7716" max="7716" width="8.42578125" style="30" customWidth="1"/>
    <col min="7717" max="7717" width="28.5703125" style="30" customWidth="1"/>
    <col min="7718" max="7718" width="7.140625" style="30" customWidth="1"/>
    <col min="7719" max="7719" width="107.7109375" style="30" customWidth="1"/>
    <col min="7720" max="7720" width="10" style="30" customWidth="1"/>
    <col min="7721" max="7721" width="19.5703125" style="30" customWidth="1"/>
    <col min="7722" max="7722" width="5.7109375" style="30" customWidth="1"/>
    <col min="7723" max="7723" width="18.5703125" style="30" customWidth="1"/>
    <col min="7724" max="7724" width="26" style="30" customWidth="1"/>
    <col min="7725" max="7725" width="24.28515625" style="30" customWidth="1"/>
    <col min="7726" max="7726" width="89.85546875" style="30" customWidth="1"/>
    <col min="7727" max="7727" width="23.42578125" style="30" customWidth="1"/>
    <col min="7728" max="7728" width="24" style="30" customWidth="1"/>
    <col min="7729" max="7729" width="3.28515625" style="30" customWidth="1"/>
    <col min="7730" max="7730" width="11.42578125" style="30" customWidth="1"/>
    <col min="7731" max="7731" width="15.28515625" style="30" customWidth="1"/>
    <col min="7732" max="7732" width="11.42578125" style="30" customWidth="1"/>
    <col min="7733" max="7733" width="20" style="30" customWidth="1"/>
    <col min="7734" max="7948" width="11.42578125" style="30"/>
    <col min="7949" max="7949" width="6.5703125" style="30" customWidth="1"/>
    <col min="7950" max="7950" width="3.5703125" style="30" customWidth="1"/>
    <col min="7951" max="7951" width="7.140625" style="30" customWidth="1"/>
    <col min="7952" max="7952" width="5.7109375" style="30" customWidth="1"/>
    <col min="7953" max="7953" width="28.85546875" style="30" customWidth="1"/>
    <col min="7954" max="7955" width="10" style="30" customWidth="1"/>
    <col min="7956" max="7956" width="30" style="30" customWidth="1"/>
    <col min="7957" max="7963" width="16.42578125" style="30" customWidth="1"/>
    <col min="7964" max="7964" width="17.28515625" style="30" customWidth="1"/>
    <col min="7965" max="7968" width="0" style="30" hidden="1" customWidth="1"/>
    <col min="7969" max="7969" width="2.85546875" style="30" customWidth="1"/>
    <col min="7970" max="7970" width="26.5703125" style="30" customWidth="1"/>
    <col min="7971" max="7971" width="49.5703125" style="30" customWidth="1"/>
    <col min="7972" max="7972" width="8.42578125" style="30" customWidth="1"/>
    <col min="7973" max="7973" width="28.5703125" style="30" customWidth="1"/>
    <col min="7974" max="7974" width="7.140625" style="30" customWidth="1"/>
    <col min="7975" max="7975" width="107.7109375" style="30" customWidth="1"/>
    <col min="7976" max="7976" width="10" style="30" customWidth="1"/>
    <col min="7977" max="7977" width="19.5703125" style="30" customWidth="1"/>
    <col min="7978" max="7978" width="5.7109375" style="30" customWidth="1"/>
    <col min="7979" max="7979" width="18.5703125" style="30" customWidth="1"/>
    <col min="7980" max="7980" width="26" style="30" customWidth="1"/>
    <col min="7981" max="7981" width="24.28515625" style="30" customWidth="1"/>
    <col min="7982" max="7982" width="89.85546875" style="30" customWidth="1"/>
    <col min="7983" max="7983" width="23.42578125" style="30" customWidth="1"/>
    <col min="7984" max="7984" width="24" style="30" customWidth="1"/>
    <col min="7985" max="7985" width="3.28515625" style="30" customWidth="1"/>
    <col min="7986" max="7986" width="11.42578125" style="30" customWidth="1"/>
    <col min="7987" max="7987" width="15.28515625" style="30" customWidth="1"/>
    <col min="7988" max="7988" width="11.42578125" style="30" customWidth="1"/>
    <col min="7989" max="7989" width="20" style="30" customWidth="1"/>
    <col min="7990" max="8204" width="11.42578125" style="30"/>
    <col min="8205" max="8205" width="6.5703125" style="30" customWidth="1"/>
    <col min="8206" max="8206" width="3.5703125" style="30" customWidth="1"/>
    <col min="8207" max="8207" width="7.140625" style="30" customWidth="1"/>
    <col min="8208" max="8208" width="5.7109375" style="30" customWidth="1"/>
    <col min="8209" max="8209" width="28.85546875" style="30" customWidth="1"/>
    <col min="8210" max="8211" width="10" style="30" customWidth="1"/>
    <col min="8212" max="8212" width="30" style="30" customWidth="1"/>
    <col min="8213" max="8219" width="16.42578125" style="30" customWidth="1"/>
    <col min="8220" max="8220" width="17.28515625" style="30" customWidth="1"/>
    <col min="8221" max="8224" width="0" style="30" hidden="1" customWidth="1"/>
    <col min="8225" max="8225" width="2.85546875" style="30" customWidth="1"/>
    <col min="8226" max="8226" width="26.5703125" style="30" customWidth="1"/>
    <col min="8227" max="8227" width="49.5703125" style="30" customWidth="1"/>
    <col min="8228" max="8228" width="8.42578125" style="30" customWidth="1"/>
    <col min="8229" max="8229" width="28.5703125" style="30" customWidth="1"/>
    <col min="8230" max="8230" width="7.140625" style="30" customWidth="1"/>
    <col min="8231" max="8231" width="107.7109375" style="30" customWidth="1"/>
    <col min="8232" max="8232" width="10" style="30" customWidth="1"/>
    <col min="8233" max="8233" width="19.5703125" style="30" customWidth="1"/>
    <col min="8234" max="8234" width="5.7109375" style="30" customWidth="1"/>
    <col min="8235" max="8235" width="18.5703125" style="30" customWidth="1"/>
    <col min="8236" max="8236" width="26" style="30" customWidth="1"/>
    <col min="8237" max="8237" width="24.28515625" style="30" customWidth="1"/>
    <col min="8238" max="8238" width="89.85546875" style="30" customWidth="1"/>
    <col min="8239" max="8239" width="23.42578125" style="30" customWidth="1"/>
    <col min="8240" max="8240" width="24" style="30" customWidth="1"/>
    <col min="8241" max="8241" width="3.28515625" style="30" customWidth="1"/>
    <col min="8242" max="8242" width="11.42578125" style="30" customWidth="1"/>
    <col min="8243" max="8243" width="15.28515625" style="30" customWidth="1"/>
    <col min="8244" max="8244" width="11.42578125" style="30" customWidth="1"/>
    <col min="8245" max="8245" width="20" style="30" customWidth="1"/>
    <col min="8246" max="8460" width="11.42578125" style="30"/>
    <col min="8461" max="8461" width="6.5703125" style="30" customWidth="1"/>
    <col min="8462" max="8462" width="3.5703125" style="30" customWidth="1"/>
    <col min="8463" max="8463" width="7.140625" style="30" customWidth="1"/>
    <col min="8464" max="8464" width="5.7109375" style="30" customWidth="1"/>
    <col min="8465" max="8465" width="28.85546875" style="30" customWidth="1"/>
    <col min="8466" max="8467" width="10" style="30" customWidth="1"/>
    <col min="8468" max="8468" width="30" style="30" customWidth="1"/>
    <col min="8469" max="8475" width="16.42578125" style="30" customWidth="1"/>
    <col min="8476" max="8476" width="17.28515625" style="30" customWidth="1"/>
    <col min="8477" max="8480" width="0" style="30" hidden="1" customWidth="1"/>
    <col min="8481" max="8481" width="2.85546875" style="30" customWidth="1"/>
    <col min="8482" max="8482" width="26.5703125" style="30" customWidth="1"/>
    <col min="8483" max="8483" width="49.5703125" style="30" customWidth="1"/>
    <col min="8484" max="8484" width="8.42578125" style="30" customWidth="1"/>
    <col min="8485" max="8485" width="28.5703125" style="30" customWidth="1"/>
    <col min="8486" max="8486" width="7.140625" style="30" customWidth="1"/>
    <col min="8487" max="8487" width="107.7109375" style="30" customWidth="1"/>
    <col min="8488" max="8488" width="10" style="30" customWidth="1"/>
    <col min="8489" max="8489" width="19.5703125" style="30" customWidth="1"/>
    <col min="8490" max="8490" width="5.7109375" style="30" customWidth="1"/>
    <col min="8491" max="8491" width="18.5703125" style="30" customWidth="1"/>
    <col min="8492" max="8492" width="26" style="30" customWidth="1"/>
    <col min="8493" max="8493" width="24.28515625" style="30" customWidth="1"/>
    <col min="8494" max="8494" width="89.85546875" style="30" customWidth="1"/>
    <col min="8495" max="8495" width="23.42578125" style="30" customWidth="1"/>
    <col min="8496" max="8496" width="24" style="30" customWidth="1"/>
    <col min="8497" max="8497" width="3.28515625" style="30" customWidth="1"/>
    <col min="8498" max="8498" width="11.42578125" style="30" customWidth="1"/>
    <col min="8499" max="8499" width="15.28515625" style="30" customWidth="1"/>
    <col min="8500" max="8500" width="11.42578125" style="30" customWidth="1"/>
    <col min="8501" max="8501" width="20" style="30" customWidth="1"/>
    <col min="8502" max="8716" width="11.42578125" style="30"/>
    <col min="8717" max="8717" width="6.5703125" style="30" customWidth="1"/>
    <col min="8718" max="8718" width="3.5703125" style="30" customWidth="1"/>
    <col min="8719" max="8719" width="7.140625" style="30" customWidth="1"/>
    <col min="8720" max="8720" width="5.7109375" style="30" customWidth="1"/>
    <col min="8721" max="8721" width="28.85546875" style="30" customWidth="1"/>
    <col min="8722" max="8723" width="10" style="30" customWidth="1"/>
    <col min="8724" max="8724" width="30" style="30" customWidth="1"/>
    <col min="8725" max="8731" width="16.42578125" style="30" customWidth="1"/>
    <col min="8732" max="8732" width="17.28515625" style="30" customWidth="1"/>
    <col min="8733" max="8736" width="0" style="30" hidden="1" customWidth="1"/>
    <col min="8737" max="8737" width="2.85546875" style="30" customWidth="1"/>
    <col min="8738" max="8738" width="26.5703125" style="30" customWidth="1"/>
    <col min="8739" max="8739" width="49.5703125" style="30" customWidth="1"/>
    <col min="8740" max="8740" width="8.42578125" style="30" customWidth="1"/>
    <col min="8741" max="8741" width="28.5703125" style="30" customWidth="1"/>
    <col min="8742" max="8742" width="7.140625" style="30" customWidth="1"/>
    <col min="8743" max="8743" width="107.7109375" style="30" customWidth="1"/>
    <col min="8744" max="8744" width="10" style="30" customWidth="1"/>
    <col min="8745" max="8745" width="19.5703125" style="30" customWidth="1"/>
    <col min="8746" max="8746" width="5.7109375" style="30" customWidth="1"/>
    <col min="8747" max="8747" width="18.5703125" style="30" customWidth="1"/>
    <col min="8748" max="8748" width="26" style="30" customWidth="1"/>
    <col min="8749" max="8749" width="24.28515625" style="30" customWidth="1"/>
    <col min="8750" max="8750" width="89.85546875" style="30" customWidth="1"/>
    <col min="8751" max="8751" width="23.42578125" style="30" customWidth="1"/>
    <col min="8752" max="8752" width="24" style="30" customWidth="1"/>
    <col min="8753" max="8753" width="3.28515625" style="30" customWidth="1"/>
    <col min="8754" max="8754" width="11.42578125" style="30" customWidth="1"/>
    <col min="8755" max="8755" width="15.28515625" style="30" customWidth="1"/>
    <col min="8756" max="8756" width="11.42578125" style="30" customWidth="1"/>
    <col min="8757" max="8757" width="20" style="30" customWidth="1"/>
    <col min="8758" max="8972" width="11.42578125" style="30"/>
    <col min="8973" max="8973" width="6.5703125" style="30" customWidth="1"/>
    <col min="8974" max="8974" width="3.5703125" style="30" customWidth="1"/>
    <col min="8975" max="8975" width="7.140625" style="30" customWidth="1"/>
    <col min="8976" max="8976" width="5.7109375" style="30" customWidth="1"/>
    <col min="8977" max="8977" width="28.85546875" style="30" customWidth="1"/>
    <col min="8978" max="8979" width="10" style="30" customWidth="1"/>
    <col min="8980" max="8980" width="30" style="30" customWidth="1"/>
    <col min="8981" max="8987" width="16.42578125" style="30" customWidth="1"/>
    <col min="8988" max="8988" width="17.28515625" style="30" customWidth="1"/>
    <col min="8989" max="8992" width="0" style="30" hidden="1" customWidth="1"/>
    <col min="8993" max="8993" width="2.85546875" style="30" customWidth="1"/>
    <col min="8994" max="8994" width="26.5703125" style="30" customWidth="1"/>
    <col min="8995" max="8995" width="49.5703125" style="30" customWidth="1"/>
    <col min="8996" max="8996" width="8.42578125" style="30" customWidth="1"/>
    <col min="8997" max="8997" width="28.5703125" style="30" customWidth="1"/>
    <col min="8998" max="8998" width="7.140625" style="30" customWidth="1"/>
    <col min="8999" max="8999" width="107.7109375" style="30" customWidth="1"/>
    <col min="9000" max="9000" width="10" style="30" customWidth="1"/>
    <col min="9001" max="9001" width="19.5703125" style="30" customWidth="1"/>
    <col min="9002" max="9002" width="5.7109375" style="30" customWidth="1"/>
    <col min="9003" max="9003" width="18.5703125" style="30" customWidth="1"/>
    <col min="9004" max="9004" width="26" style="30" customWidth="1"/>
    <col min="9005" max="9005" width="24.28515625" style="30" customWidth="1"/>
    <col min="9006" max="9006" width="89.85546875" style="30" customWidth="1"/>
    <col min="9007" max="9007" width="23.42578125" style="30" customWidth="1"/>
    <col min="9008" max="9008" width="24" style="30" customWidth="1"/>
    <col min="9009" max="9009" width="3.28515625" style="30" customWidth="1"/>
    <col min="9010" max="9010" width="11.42578125" style="30" customWidth="1"/>
    <col min="9011" max="9011" width="15.28515625" style="30" customWidth="1"/>
    <col min="9012" max="9012" width="11.42578125" style="30" customWidth="1"/>
    <col min="9013" max="9013" width="20" style="30" customWidth="1"/>
    <col min="9014" max="9228" width="11.42578125" style="30"/>
    <col min="9229" max="9229" width="6.5703125" style="30" customWidth="1"/>
    <col min="9230" max="9230" width="3.5703125" style="30" customWidth="1"/>
    <col min="9231" max="9231" width="7.140625" style="30" customWidth="1"/>
    <col min="9232" max="9232" width="5.7109375" style="30" customWidth="1"/>
    <col min="9233" max="9233" width="28.85546875" style="30" customWidth="1"/>
    <col min="9234" max="9235" width="10" style="30" customWidth="1"/>
    <col min="9236" max="9236" width="30" style="30" customWidth="1"/>
    <col min="9237" max="9243" width="16.42578125" style="30" customWidth="1"/>
    <col min="9244" max="9244" width="17.28515625" style="30" customWidth="1"/>
    <col min="9245" max="9248" width="0" style="30" hidden="1" customWidth="1"/>
    <col min="9249" max="9249" width="2.85546875" style="30" customWidth="1"/>
    <col min="9250" max="9250" width="26.5703125" style="30" customWidth="1"/>
    <col min="9251" max="9251" width="49.5703125" style="30" customWidth="1"/>
    <col min="9252" max="9252" width="8.42578125" style="30" customWidth="1"/>
    <col min="9253" max="9253" width="28.5703125" style="30" customWidth="1"/>
    <col min="9254" max="9254" width="7.140625" style="30" customWidth="1"/>
    <col min="9255" max="9255" width="107.7109375" style="30" customWidth="1"/>
    <col min="9256" max="9256" width="10" style="30" customWidth="1"/>
    <col min="9257" max="9257" width="19.5703125" style="30" customWidth="1"/>
    <col min="9258" max="9258" width="5.7109375" style="30" customWidth="1"/>
    <col min="9259" max="9259" width="18.5703125" style="30" customWidth="1"/>
    <col min="9260" max="9260" width="26" style="30" customWidth="1"/>
    <col min="9261" max="9261" width="24.28515625" style="30" customWidth="1"/>
    <col min="9262" max="9262" width="89.85546875" style="30" customWidth="1"/>
    <col min="9263" max="9263" width="23.42578125" style="30" customWidth="1"/>
    <col min="9264" max="9264" width="24" style="30" customWidth="1"/>
    <col min="9265" max="9265" width="3.28515625" style="30" customWidth="1"/>
    <col min="9266" max="9266" width="11.42578125" style="30" customWidth="1"/>
    <col min="9267" max="9267" width="15.28515625" style="30" customWidth="1"/>
    <col min="9268" max="9268" width="11.42578125" style="30" customWidth="1"/>
    <col min="9269" max="9269" width="20" style="30" customWidth="1"/>
    <col min="9270" max="9484" width="11.42578125" style="30"/>
    <col min="9485" max="9485" width="6.5703125" style="30" customWidth="1"/>
    <col min="9486" max="9486" width="3.5703125" style="30" customWidth="1"/>
    <col min="9487" max="9487" width="7.140625" style="30" customWidth="1"/>
    <col min="9488" max="9488" width="5.7109375" style="30" customWidth="1"/>
    <col min="9489" max="9489" width="28.85546875" style="30" customWidth="1"/>
    <col min="9490" max="9491" width="10" style="30" customWidth="1"/>
    <col min="9492" max="9492" width="30" style="30" customWidth="1"/>
    <col min="9493" max="9499" width="16.42578125" style="30" customWidth="1"/>
    <col min="9500" max="9500" width="17.28515625" style="30" customWidth="1"/>
    <col min="9501" max="9504" width="0" style="30" hidden="1" customWidth="1"/>
    <col min="9505" max="9505" width="2.85546875" style="30" customWidth="1"/>
    <col min="9506" max="9506" width="26.5703125" style="30" customWidth="1"/>
    <col min="9507" max="9507" width="49.5703125" style="30" customWidth="1"/>
    <col min="9508" max="9508" width="8.42578125" style="30" customWidth="1"/>
    <col min="9509" max="9509" width="28.5703125" style="30" customWidth="1"/>
    <col min="9510" max="9510" width="7.140625" style="30" customWidth="1"/>
    <col min="9511" max="9511" width="107.7109375" style="30" customWidth="1"/>
    <col min="9512" max="9512" width="10" style="30" customWidth="1"/>
    <col min="9513" max="9513" width="19.5703125" style="30" customWidth="1"/>
    <col min="9514" max="9514" width="5.7109375" style="30" customWidth="1"/>
    <col min="9515" max="9515" width="18.5703125" style="30" customWidth="1"/>
    <col min="9516" max="9516" width="26" style="30" customWidth="1"/>
    <col min="9517" max="9517" width="24.28515625" style="30" customWidth="1"/>
    <col min="9518" max="9518" width="89.85546875" style="30" customWidth="1"/>
    <col min="9519" max="9519" width="23.42578125" style="30" customWidth="1"/>
    <col min="9520" max="9520" width="24" style="30" customWidth="1"/>
    <col min="9521" max="9521" width="3.28515625" style="30" customWidth="1"/>
    <col min="9522" max="9522" width="11.42578125" style="30" customWidth="1"/>
    <col min="9523" max="9523" width="15.28515625" style="30" customWidth="1"/>
    <col min="9524" max="9524" width="11.42578125" style="30" customWidth="1"/>
    <col min="9525" max="9525" width="20" style="30" customWidth="1"/>
    <col min="9526" max="9740" width="11.42578125" style="30"/>
    <col min="9741" max="9741" width="6.5703125" style="30" customWidth="1"/>
    <col min="9742" max="9742" width="3.5703125" style="30" customWidth="1"/>
    <col min="9743" max="9743" width="7.140625" style="30" customWidth="1"/>
    <col min="9744" max="9744" width="5.7109375" style="30" customWidth="1"/>
    <col min="9745" max="9745" width="28.85546875" style="30" customWidth="1"/>
    <col min="9746" max="9747" width="10" style="30" customWidth="1"/>
    <col min="9748" max="9748" width="30" style="30" customWidth="1"/>
    <col min="9749" max="9755" width="16.42578125" style="30" customWidth="1"/>
    <col min="9756" max="9756" width="17.28515625" style="30" customWidth="1"/>
    <col min="9757" max="9760" width="0" style="30" hidden="1" customWidth="1"/>
    <col min="9761" max="9761" width="2.85546875" style="30" customWidth="1"/>
    <col min="9762" max="9762" width="26.5703125" style="30" customWidth="1"/>
    <col min="9763" max="9763" width="49.5703125" style="30" customWidth="1"/>
    <col min="9764" max="9764" width="8.42578125" style="30" customWidth="1"/>
    <col min="9765" max="9765" width="28.5703125" style="30" customWidth="1"/>
    <col min="9766" max="9766" width="7.140625" style="30" customWidth="1"/>
    <col min="9767" max="9767" width="107.7109375" style="30" customWidth="1"/>
    <col min="9768" max="9768" width="10" style="30" customWidth="1"/>
    <col min="9769" max="9769" width="19.5703125" style="30" customWidth="1"/>
    <col min="9770" max="9770" width="5.7109375" style="30" customWidth="1"/>
    <col min="9771" max="9771" width="18.5703125" style="30" customWidth="1"/>
    <col min="9772" max="9772" width="26" style="30" customWidth="1"/>
    <col min="9773" max="9773" width="24.28515625" style="30" customWidth="1"/>
    <col min="9774" max="9774" width="89.85546875" style="30" customWidth="1"/>
    <col min="9775" max="9775" width="23.42578125" style="30" customWidth="1"/>
    <col min="9776" max="9776" width="24" style="30" customWidth="1"/>
    <col min="9777" max="9777" width="3.28515625" style="30" customWidth="1"/>
    <col min="9778" max="9778" width="11.42578125" style="30" customWidth="1"/>
    <col min="9779" max="9779" width="15.28515625" style="30" customWidth="1"/>
    <col min="9780" max="9780" width="11.42578125" style="30" customWidth="1"/>
    <col min="9781" max="9781" width="20" style="30" customWidth="1"/>
    <col min="9782" max="9996" width="11.42578125" style="30"/>
    <col min="9997" max="9997" width="6.5703125" style="30" customWidth="1"/>
    <col min="9998" max="9998" width="3.5703125" style="30" customWidth="1"/>
    <col min="9999" max="9999" width="7.140625" style="30" customWidth="1"/>
    <col min="10000" max="10000" width="5.7109375" style="30" customWidth="1"/>
    <col min="10001" max="10001" width="28.85546875" style="30" customWidth="1"/>
    <col min="10002" max="10003" width="10" style="30" customWidth="1"/>
    <col min="10004" max="10004" width="30" style="30" customWidth="1"/>
    <col min="10005" max="10011" width="16.42578125" style="30" customWidth="1"/>
    <col min="10012" max="10012" width="17.28515625" style="30" customWidth="1"/>
    <col min="10013" max="10016" width="0" style="30" hidden="1" customWidth="1"/>
    <col min="10017" max="10017" width="2.85546875" style="30" customWidth="1"/>
    <col min="10018" max="10018" width="26.5703125" style="30" customWidth="1"/>
    <col min="10019" max="10019" width="49.5703125" style="30" customWidth="1"/>
    <col min="10020" max="10020" width="8.42578125" style="30" customWidth="1"/>
    <col min="10021" max="10021" width="28.5703125" style="30" customWidth="1"/>
    <col min="10022" max="10022" width="7.140625" style="30" customWidth="1"/>
    <col min="10023" max="10023" width="107.7109375" style="30" customWidth="1"/>
    <col min="10024" max="10024" width="10" style="30" customWidth="1"/>
    <col min="10025" max="10025" width="19.5703125" style="30" customWidth="1"/>
    <col min="10026" max="10026" width="5.7109375" style="30" customWidth="1"/>
    <col min="10027" max="10027" width="18.5703125" style="30" customWidth="1"/>
    <col min="10028" max="10028" width="26" style="30" customWidth="1"/>
    <col min="10029" max="10029" width="24.28515625" style="30" customWidth="1"/>
    <col min="10030" max="10030" width="89.85546875" style="30" customWidth="1"/>
    <col min="10031" max="10031" width="23.42578125" style="30" customWidth="1"/>
    <col min="10032" max="10032" width="24" style="30" customWidth="1"/>
    <col min="10033" max="10033" width="3.28515625" style="30" customWidth="1"/>
    <col min="10034" max="10034" width="11.42578125" style="30" customWidth="1"/>
    <col min="10035" max="10035" width="15.28515625" style="30" customWidth="1"/>
    <col min="10036" max="10036" width="11.42578125" style="30" customWidth="1"/>
    <col min="10037" max="10037" width="20" style="30" customWidth="1"/>
    <col min="10038" max="10252" width="11.42578125" style="30"/>
    <col min="10253" max="10253" width="6.5703125" style="30" customWidth="1"/>
    <col min="10254" max="10254" width="3.5703125" style="30" customWidth="1"/>
    <col min="10255" max="10255" width="7.140625" style="30" customWidth="1"/>
    <col min="10256" max="10256" width="5.7109375" style="30" customWidth="1"/>
    <col min="10257" max="10257" width="28.85546875" style="30" customWidth="1"/>
    <col min="10258" max="10259" width="10" style="30" customWidth="1"/>
    <col min="10260" max="10260" width="30" style="30" customWidth="1"/>
    <col min="10261" max="10267" width="16.42578125" style="30" customWidth="1"/>
    <col min="10268" max="10268" width="17.28515625" style="30" customWidth="1"/>
    <col min="10269" max="10272" width="0" style="30" hidden="1" customWidth="1"/>
    <col min="10273" max="10273" width="2.85546875" style="30" customWidth="1"/>
    <col min="10274" max="10274" width="26.5703125" style="30" customWidth="1"/>
    <col min="10275" max="10275" width="49.5703125" style="30" customWidth="1"/>
    <col min="10276" max="10276" width="8.42578125" style="30" customWidth="1"/>
    <col min="10277" max="10277" width="28.5703125" style="30" customWidth="1"/>
    <col min="10278" max="10278" width="7.140625" style="30" customWidth="1"/>
    <col min="10279" max="10279" width="107.7109375" style="30" customWidth="1"/>
    <col min="10280" max="10280" width="10" style="30" customWidth="1"/>
    <col min="10281" max="10281" width="19.5703125" style="30" customWidth="1"/>
    <col min="10282" max="10282" width="5.7109375" style="30" customWidth="1"/>
    <col min="10283" max="10283" width="18.5703125" style="30" customWidth="1"/>
    <col min="10284" max="10284" width="26" style="30" customWidth="1"/>
    <col min="10285" max="10285" width="24.28515625" style="30" customWidth="1"/>
    <col min="10286" max="10286" width="89.85546875" style="30" customWidth="1"/>
    <col min="10287" max="10287" width="23.42578125" style="30" customWidth="1"/>
    <col min="10288" max="10288" width="24" style="30" customWidth="1"/>
    <col min="10289" max="10289" width="3.28515625" style="30" customWidth="1"/>
    <col min="10290" max="10290" width="11.42578125" style="30" customWidth="1"/>
    <col min="10291" max="10291" width="15.28515625" style="30" customWidth="1"/>
    <col min="10292" max="10292" width="11.42578125" style="30" customWidth="1"/>
    <col min="10293" max="10293" width="20" style="30" customWidth="1"/>
    <col min="10294" max="10508" width="11.42578125" style="30"/>
    <col min="10509" max="10509" width="6.5703125" style="30" customWidth="1"/>
    <col min="10510" max="10510" width="3.5703125" style="30" customWidth="1"/>
    <col min="10511" max="10511" width="7.140625" style="30" customWidth="1"/>
    <col min="10512" max="10512" width="5.7109375" style="30" customWidth="1"/>
    <col min="10513" max="10513" width="28.85546875" style="30" customWidth="1"/>
    <col min="10514" max="10515" width="10" style="30" customWidth="1"/>
    <col min="10516" max="10516" width="30" style="30" customWidth="1"/>
    <col min="10517" max="10523" width="16.42578125" style="30" customWidth="1"/>
    <col min="10524" max="10524" width="17.28515625" style="30" customWidth="1"/>
    <col min="10525" max="10528" width="0" style="30" hidden="1" customWidth="1"/>
    <col min="10529" max="10529" width="2.85546875" style="30" customWidth="1"/>
    <col min="10530" max="10530" width="26.5703125" style="30" customWidth="1"/>
    <col min="10531" max="10531" width="49.5703125" style="30" customWidth="1"/>
    <col min="10532" max="10532" width="8.42578125" style="30" customWidth="1"/>
    <col min="10533" max="10533" width="28.5703125" style="30" customWidth="1"/>
    <col min="10534" max="10534" width="7.140625" style="30" customWidth="1"/>
    <col min="10535" max="10535" width="107.7109375" style="30" customWidth="1"/>
    <col min="10536" max="10536" width="10" style="30" customWidth="1"/>
    <col min="10537" max="10537" width="19.5703125" style="30" customWidth="1"/>
    <col min="10538" max="10538" width="5.7109375" style="30" customWidth="1"/>
    <col min="10539" max="10539" width="18.5703125" style="30" customWidth="1"/>
    <col min="10540" max="10540" width="26" style="30" customWidth="1"/>
    <col min="10541" max="10541" width="24.28515625" style="30" customWidth="1"/>
    <col min="10542" max="10542" width="89.85546875" style="30" customWidth="1"/>
    <col min="10543" max="10543" width="23.42578125" style="30" customWidth="1"/>
    <col min="10544" max="10544" width="24" style="30" customWidth="1"/>
    <col min="10545" max="10545" width="3.28515625" style="30" customWidth="1"/>
    <col min="10546" max="10546" width="11.42578125" style="30" customWidth="1"/>
    <col min="10547" max="10547" width="15.28515625" style="30" customWidth="1"/>
    <col min="10548" max="10548" width="11.42578125" style="30" customWidth="1"/>
    <col min="10549" max="10549" width="20" style="30" customWidth="1"/>
    <col min="10550" max="10764" width="11.42578125" style="30"/>
    <col min="10765" max="10765" width="6.5703125" style="30" customWidth="1"/>
    <col min="10766" max="10766" width="3.5703125" style="30" customWidth="1"/>
    <col min="10767" max="10767" width="7.140625" style="30" customWidth="1"/>
    <col min="10768" max="10768" width="5.7109375" style="30" customWidth="1"/>
    <col min="10769" max="10769" width="28.85546875" style="30" customWidth="1"/>
    <col min="10770" max="10771" width="10" style="30" customWidth="1"/>
    <col min="10772" max="10772" width="30" style="30" customWidth="1"/>
    <col min="10773" max="10779" width="16.42578125" style="30" customWidth="1"/>
    <col min="10780" max="10780" width="17.28515625" style="30" customWidth="1"/>
    <col min="10781" max="10784" width="0" style="30" hidden="1" customWidth="1"/>
    <col min="10785" max="10785" width="2.85546875" style="30" customWidth="1"/>
    <col min="10786" max="10786" width="26.5703125" style="30" customWidth="1"/>
    <col min="10787" max="10787" width="49.5703125" style="30" customWidth="1"/>
    <col min="10788" max="10788" width="8.42578125" style="30" customWidth="1"/>
    <col min="10789" max="10789" width="28.5703125" style="30" customWidth="1"/>
    <col min="10790" max="10790" width="7.140625" style="30" customWidth="1"/>
    <col min="10791" max="10791" width="107.7109375" style="30" customWidth="1"/>
    <col min="10792" max="10792" width="10" style="30" customWidth="1"/>
    <col min="10793" max="10793" width="19.5703125" style="30" customWidth="1"/>
    <col min="10794" max="10794" width="5.7109375" style="30" customWidth="1"/>
    <col min="10795" max="10795" width="18.5703125" style="30" customWidth="1"/>
    <col min="10796" max="10796" width="26" style="30" customWidth="1"/>
    <col min="10797" max="10797" width="24.28515625" style="30" customWidth="1"/>
    <col min="10798" max="10798" width="89.85546875" style="30" customWidth="1"/>
    <col min="10799" max="10799" width="23.42578125" style="30" customWidth="1"/>
    <col min="10800" max="10800" width="24" style="30" customWidth="1"/>
    <col min="10801" max="10801" width="3.28515625" style="30" customWidth="1"/>
    <col min="10802" max="10802" width="11.42578125" style="30" customWidth="1"/>
    <col min="10803" max="10803" width="15.28515625" style="30" customWidth="1"/>
    <col min="10804" max="10804" width="11.42578125" style="30" customWidth="1"/>
    <col min="10805" max="10805" width="20" style="30" customWidth="1"/>
    <col min="10806" max="11020" width="11.42578125" style="30"/>
    <col min="11021" max="11021" width="6.5703125" style="30" customWidth="1"/>
    <col min="11022" max="11022" width="3.5703125" style="30" customWidth="1"/>
    <col min="11023" max="11023" width="7.140625" style="30" customWidth="1"/>
    <col min="11024" max="11024" width="5.7109375" style="30" customWidth="1"/>
    <col min="11025" max="11025" width="28.85546875" style="30" customWidth="1"/>
    <col min="11026" max="11027" width="10" style="30" customWidth="1"/>
    <col min="11028" max="11028" width="30" style="30" customWidth="1"/>
    <col min="11029" max="11035" width="16.42578125" style="30" customWidth="1"/>
    <col min="11036" max="11036" width="17.28515625" style="30" customWidth="1"/>
    <col min="11037" max="11040" width="0" style="30" hidden="1" customWidth="1"/>
    <col min="11041" max="11041" width="2.85546875" style="30" customWidth="1"/>
    <col min="11042" max="11042" width="26.5703125" style="30" customWidth="1"/>
    <col min="11043" max="11043" width="49.5703125" style="30" customWidth="1"/>
    <col min="11044" max="11044" width="8.42578125" style="30" customWidth="1"/>
    <col min="11045" max="11045" width="28.5703125" style="30" customWidth="1"/>
    <col min="11046" max="11046" width="7.140625" style="30" customWidth="1"/>
    <col min="11047" max="11047" width="107.7109375" style="30" customWidth="1"/>
    <col min="11048" max="11048" width="10" style="30" customWidth="1"/>
    <col min="11049" max="11049" width="19.5703125" style="30" customWidth="1"/>
    <col min="11050" max="11050" width="5.7109375" style="30" customWidth="1"/>
    <col min="11051" max="11051" width="18.5703125" style="30" customWidth="1"/>
    <col min="11052" max="11052" width="26" style="30" customWidth="1"/>
    <col min="11053" max="11053" width="24.28515625" style="30" customWidth="1"/>
    <col min="11054" max="11054" width="89.85546875" style="30" customWidth="1"/>
    <col min="11055" max="11055" width="23.42578125" style="30" customWidth="1"/>
    <col min="11056" max="11056" width="24" style="30" customWidth="1"/>
    <col min="11057" max="11057" width="3.28515625" style="30" customWidth="1"/>
    <col min="11058" max="11058" width="11.42578125" style="30" customWidth="1"/>
    <col min="11059" max="11059" width="15.28515625" style="30" customWidth="1"/>
    <col min="11060" max="11060" width="11.42578125" style="30" customWidth="1"/>
    <col min="11061" max="11061" width="20" style="30" customWidth="1"/>
    <col min="11062" max="11276" width="11.42578125" style="30"/>
    <col min="11277" max="11277" width="6.5703125" style="30" customWidth="1"/>
    <col min="11278" max="11278" width="3.5703125" style="30" customWidth="1"/>
    <col min="11279" max="11279" width="7.140625" style="30" customWidth="1"/>
    <col min="11280" max="11280" width="5.7109375" style="30" customWidth="1"/>
    <col min="11281" max="11281" width="28.85546875" style="30" customWidth="1"/>
    <col min="11282" max="11283" width="10" style="30" customWidth="1"/>
    <col min="11284" max="11284" width="30" style="30" customWidth="1"/>
    <col min="11285" max="11291" width="16.42578125" style="30" customWidth="1"/>
    <col min="11292" max="11292" width="17.28515625" style="30" customWidth="1"/>
    <col min="11293" max="11296" width="0" style="30" hidden="1" customWidth="1"/>
    <col min="11297" max="11297" width="2.85546875" style="30" customWidth="1"/>
    <col min="11298" max="11298" width="26.5703125" style="30" customWidth="1"/>
    <col min="11299" max="11299" width="49.5703125" style="30" customWidth="1"/>
    <col min="11300" max="11300" width="8.42578125" style="30" customWidth="1"/>
    <col min="11301" max="11301" width="28.5703125" style="30" customWidth="1"/>
    <col min="11302" max="11302" width="7.140625" style="30" customWidth="1"/>
    <col min="11303" max="11303" width="107.7109375" style="30" customWidth="1"/>
    <col min="11304" max="11304" width="10" style="30" customWidth="1"/>
    <col min="11305" max="11305" width="19.5703125" style="30" customWidth="1"/>
    <col min="11306" max="11306" width="5.7109375" style="30" customWidth="1"/>
    <col min="11307" max="11307" width="18.5703125" style="30" customWidth="1"/>
    <col min="11308" max="11308" width="26" style="30" customWidth="1"/>
    <col min="11309" max="11309" width="24.28515625" style="30" customWidth="1"/>
    <col min="11310" max="11310" width="89.85546875" style="30" customWidth="1"/>
    <col min="11311" max="11311" width="23.42578125" style="30" customWidth="1"/>
    <col min="11312" max="11312" width="24" style="30" customWidth="1"/>
    <col min="11313" max="11313" width="3.28515625" style="30" customWidth="1"/>
    <col min="11314" max="11314" width="11.42578125" style="30" customWidth="1"/>
    <col min="11315" max="11315" width="15.28515625" style="30" customWidth="1"/>
    <col min="11316" max="11316" width="11.42578125" style="30" customWidth="1"/>
    <col min="11317" max="11317" width="20" style="30" customWidth="1"/>
    <col min="11318" max="11532" width="11.42578125" style="30"/>
    <col min="11533" max="11533" width="6.5703125" style="30" customWidth="1"/>
    <col min="11534" max="11534" width="3.5703125" style="30" customWidth="1"/>
    <col min="11535" max="11535" width="7.140625" style="30" customWidth="1"/>
    <col min="11536" max="11536" width="5.7109375" style="30" customWidth="1"/>
    <col min="11537" max="11537" width="28.85546875" style="30" customWidth="1"/>
    <col min="11538" max="11539" width="10" style="30" customWidth="1"/>
    <col min="11540" max="11540" width="30" style="30" customWidth="1"/>
    <col min="11541" max="11547" width="16.42578125" style="30" customWidth="1"/>
    <col min="11548" max="11548" width="17.28515625" style="30" customWidth="1"/>
    <col min="11549" max="11552" width="0" style="30" hidden="1" customWidth="1"/>
    <col min="11553" max="11553" width="2.85546875" style="30" customWidth="1"/>
    <col min="11554" max="11554" width="26.5703125" style="30" customWidth="1"/>
    <col min="11555" max="11555" width="49.5703125" style="30" customWidth="1"/>
    <col min="11556" max="11556" width="8.42578125" style="30" customWidth="1"/>
    <col min="11557" max="11557" width="28.5703125" style="30" customWidth="1"/>
    <col min="11558" max="11558" width="7.140625" style="30" customWidth="1"/>
    <col min="11559" max="11559" width="107.7109375" style="30" customWidth="1"/>
    <col min="11560" max="11560" width="10" style="30" customWidth="1"/>
    <col min="11561" max="11561" width="19.5703125" style="30" customWidth="1"/>
    <col min="11562" max="11562" width="5.7109375" style="30" customWidth="1"/>
    <col min="11563" max="11563" width="18.5703125" style="30" customWidth="1"/>
    <col min="11564" max="11564" width="26" style="30" customWidth="1"/>
    <col min="11565" max="11565" width="24.28515625" style="30" customWidth="1"/>
    <col min="11566" max="11566" width="89.85546875" style="30" customWidth="1"/>
    <col min="11567" max="11567" width="23.42578125" style="30" customWidth="1"/>
    <col min="11568" max="11568" width="24" style="30" customWidth="1"/>
    <col min="11569" max="11569" width="3.28515625" style="30" customWidth="1"/>
    <col min="11570" max="11570" width="11.42578125" style="30" customWidth="1"/>
    <col min="11571" max="11571" width="15.28515625" style="30" customWidth="1"/>
    <col min="11572" max="11572" width="11.42578125" style="30" customWidth="1"/>
    <col min="11573" max="11573" width="20" style="30" customWidth="1"/>
    <col min="11574" max="11788" width="11.42578125" style="30"/>
    <col min="11789" max="11789" width="6.5703125" style="30" customWidth="1"/>
    <col min="11790" max="11790" width="3.5703125" style="30" customWidth="1"/>
    <col min="11791" max="11791" width="7.140625" style="30" customWidth="1"/>
    <col min="11792" max="11792" width="5.7109375" style="30" customWidth="1"/>
    <col min="11793" max="11793" width="28.85546875" style="30" customWidth="1"/>
    <col min="11794" max="11795" width="10" style="30" customWidth="1"/>
    <col min="11796" max="11796" width="30" style="30" customWidth="1"/>
    <col min="11797" max="11803" width="16.42578125" style="30" customWidth="1"/>
    <col min="11804" max="11804" width="17.28515625" style="30" customWidth="1"/>
    <col min="11805" max="11808" width="0" style="30" hidden="1" customWidth="1"/>
    <col min="11809" max="11809" width="2.85546875" style="30" customWidth="1"/>
    <col min="11810" max="11810" width="26.5703125" style="30" customWidth="1"/>
    <col min="11811" max="11811" width="49.5703125" style="30" customWidth="1"/>
    <col min="11812" max="11812" width="8.42578125" style="30" customWidth="1"/>
    <col min="11813" max="11813" width="28.5703125" style="30" customWidth="1"/>
    <col min="11814" max="11814" width="7.140625" style="30" customWidth="1"/>
    <col min="11815" max="11815" width="107.7109375" style="30" customWidth="1"/>
    <col min="11816" max="11816" width="10" style="30" customWidth="1"/>
    <col min="11817" max="11817" width="19.5703125" style="30" customWidth="1"/>
    <col min="11818" max="11818" width="5.7109375" style="30" customWidth="1"/>
    <col min="11819" max="11819" width="18.5703125" style="30" customWidth="1"/>
    <col min="11820" max="11820" width="26" style="30" customWidth="1"/>
    <col min="11821" max="11821" width="24.28515625" style="30" customWidth="1"/>
    <col min="11822" max="11822" width="89.85546875" style="30" customWidth="1"/>
    <col min="11823" max="11823" width="23.42578125" style="30" customWidth="1"/>
    <col min="11824" max="11824" width="24" style="30" customWidth="1"/>
    <col min="11825" max="11825" width="3.28515625" style="30" customWidth="1"/>
    <col min="11826" max="11826" width="11.42578125" style="30" customWidth="1"/>
    <col min="11827" max="11827" width="15.28515625" style="30" customWidth="1"/>
    <col min="11828" max="11828" width="11.42578125" style="30" customWidth="1"/>
    <col min="11829" max="11829" width="20" style="30" customWidth="1"/>
    <col min="11830" max="12044" width="11.42578125" style="30"/>
    <col min="12045" max="12045" width="6.5703125" style="30" customWidth="1"/>
    <col min="12046" max="12046" width="3.5703125" style="30" customWidth="1"/>
    <col min="12047" max="12047" width="7.140625" style="30" customWidth="1"/>
    <col min="12048" max="12048" width="5.7109375" style="30" customWidth="1"/>
    <col min="12049" max="12049" width="28.85546875" style="30" customWidth="1"/>
    <col min="12050" max="12051" width="10" style="30" customWidth="1"/>
    <col min="12052" max="12052" width="30" style="30" customWidth="1"/>
    <col min="12053" max="12059" width="16.42578125" style="30" customWidth="1"/>
    <col min="12060" max="12060" width="17.28515625" style="30" customWidth="1"/>
    <col min="12061" max="12064" width="0" style="30" hidden="1" customWidth="1"/>
    <col min="12065" max="12065" width="2.85546875" style="30" customWidth="1"/>
    <col min="12066" max="12066" width="26.5703125" style="30" customWidth="1"/>
    <col min="12067" max="12067" width="49.5703125" style="30" customWidth="1"/>
    <col min="12068" max="12068" width="8.42578125" style="30" customWidth="1"/>
    <col min="12069" max="12069" width="28.5703125" style="30" customWidth="1"/>
    <col min="12070" max="12070" width="7.140625" style="30" customWidth="1"/>
    <col min="12071" max="12071" width="107.7109375" style="30" customWidth="1"/>
    <col min="12072" max="12072" width="10" style="30" customWidth="1"/>
    <col min="12073" max="12073" width="19.5703125" style="30" customWidth="1"/>
    <col min="12074" max="12074" width="5.7109375" style="30" customWidth="1"/>
    <col min="12075" max="12075" width="18.5703125" style="30" customWidth="1"/>
    <col min="12076" max="12076" width="26" style="30" customWidth="1"/>
    <col min="12077" max="12077" width="24.28515625" style="30" customWidth="1"/>
    <col min="12078" max="12078" width="89.85546875" style="30" customWidth="1"/>
    <col min="12079" max="12079" width="23.42578125" style="30" customWidth="1"/>
    <col min="12080" max="12080" width="24" style="30" customWidth="1"/>
    <col min="12081" max="12081" width="3.28515625" style="30" customWidth="1"/>
    <col min="12082" max="12082" width="11.42578125" style="30" customWidth="1"/>
    <col min="12083" max="12083" width="15.28515625" style="30" customWidth="1"/>
    <col min="12084" max="12084" width="11.42578125" style="30" customWidth="1"/>
    <col min="12085" max="12085" width="20" style="30" customWidth="1"/>
    <col min="12086" max="12300" width="11.42578125" style="30"/>
    <col min="12301" max="12301" width="6.5703125" style="30" customWidth="1"/>
    <col min="12302" max="12302" width="3.5703125" style="30" customWidth="1"/>
    <col min="12303" max="12303" width="7.140625" style="30" customWidth="1"/>
    <col min="12304" max="12304" width="5.7109375" style="30" customWidth="1"/>
    <col min="12305" max="12305" width="28.85546875" style="30" customWidth="1"/>
    <col min="12306" max="12307" width="10" style="30" customWidth="1"/>
    <col min="12308" max="12308" width="30" style="30" customWidth="1"/>
    <col min="12309" max="12315" width="16.42578125" style="30" customWidth="1"/>
    <col min="12316" max="12316" width="17.28515625" style="30" customWidth="1"/>
    <col min="12317" max="12320" width="0" style="30" hidden="1" customWidth="1"/>
    <col min="12321" max="12321" width="2.85546875" style="30" customWidth="1"/>
    <col min="12322" max="12322" width="26.5703125" style="30" customWidth="1"/>
    <col min="12323" max="12323" width="49.5703125" style="30" customWidth="1"/>
    <col min="12324" max="12324" width="8.42578125" style="30" customWidth="1"/>
    <col min="12325" max="12325" width="28.5703125" style="30" customWidth="1"/>
    <col min="12326" max="12326" width="7.140625" style="30" customWidth="1"/>
    <col min="12327" max="12327" width="107.7109375" style="30" customWidth="1"/>
    <col min="12328" max="12328" width="10" style="30" customWidth="1"/>
    <col min="12329" max="12329" width="19.5703125" style="30" customWidth="1"/>
    <col min="12330" max="12330" width="5.7109375" style="30" customWidth="1"/>
    <col min="12331" max="12331" width="18.5703125" style="30" customWidth="1"/>
    <col min="12332" max="12332" width="26" style="30" customWidth="1"/>
    <col min="12333" max="12333" width="24.28515625" style="30" customWidth="1"/>
    <col min="12334" max="12334" width="89.85546875" style="30" customWidth="1"/>
    <col min="12335" max="12335" width="23.42578125" style="30" customWidth="1"/>
    <col min="12336" max="12336" width="24" style="30" customWidth="1"/>
    <col min="12337" max="12337" width="3.28515625" style="30" customWidth="1"/>
    <col min="12338" max="12338" width="11.42578125" style="30" customWidth="1"/>
    <col min="12339" max="12339" width="15.28515625" style="30" customWidth="1"/>
    <col min="12340" max="12340" width="11.42578125" style="30" customWidth="1"/>
    <col min="12341" max="12341" width="20" style="30" customWidth="1"/>
    <col min="12342" max="12556" width="11.42578125" style="30"/>
    <col min="12557" max="12557" width="6.5703125" style="30" customWidth="1"/>
    <col min="12558" max="12558" width="3.5703125" style="30" customWidth="1"/>
    <col min="12559" max="12559" width="7.140625" style="30" customWidth="1"/>
    <col min="12560" max="12560" width="5.7109375" style="30" customWidth="1"/>
    <col min="12561" max="12561" width="28.85546875" style="30" customWidth="1"/>
    <col min="12562" max="12563" width="10" style="30" customWidth="1"/>
    <col min="12564" max="12564" width="30" style="30" customWidth="1"/>
    <col min="12565" max="12571" width="16.42578125" style="30" customWidth="1"/>
    <col min="12572" max="12572" width="17.28515625" style="30" customWidth="1"/>
    <col min="12573" max="12576" width="0" style="30" hidden="1" customWidth="1"/>
    <col min="12577" max="12577" width="2.85546875" style="30" customWidth="1"/>
    <col min="12578" max="12578" width="26.5703125" style="30" customWidth="1"/>
    <col min="12579" max="12579" width="49.5703125" style="30" customWidth="1"/>
    <col min="12580" max="12580" width="8.42578125" style="30" customWidth="1"/>
    <col min="12581" max="12581" width="28.5703125" style="30" customWidth="1"/>
    <col min="12582" max="12582" width="7.140625" style="30" customWidth="1"/>
    <col min="12583" max="12583" width="107.7109375" style="30" customWidth="1"/>
    <col min="12584" max="12584" width="10" style="30" customWidth="1"/>
    <col min="12585" max="12585" width="19.5703125" style="30" customWidth="1"/>
    <col min="12586" max="12586" width="5.7109375" style="30" customWidth="1"/>
    <col min="12587" max="12587" width="18.5703125" style="30" customWidth="1"/>
    <col min="12588" max="12588" width="26" style="30" customWidth="1"/>
    <col min="12589" max="12589" width="24.28515625" style="30" customWidth="1"/>
    <col min="12590" max="12590" width="89.85546875" style="30" customWidth="1"/>
    <col min="12591" max="12591" width="23.42578125" style="30" customWidth="1"/>
    <col min="12592" max="12592" width="24" style="30" customWidth="1"/>
    <col min="12593" max="12593" width="3.28515625" style="30" customWidth="1"/>
    <col min="12594" max="12594" width="11.42578125" style="30" customWidth="1"/>
    <col min="12595" max="12595" width="15.28515625" style="30" customWidth="1"/>
    <col min="12596" max="12596" width="11.42578125" style="30" customWidth="1"/>
    <col min="12597" max="12597" width="20" style="30" customWidth="1"/>
    <col min="12598" max="12812" width="11.42578125" style="30"/>
    <col min="12813" max="12813" width="6.5703125" style="30" customWidth="1"/>
    <col min="12814" max="12814" width="3.5703125" style="30" customWidth="1"/>
    <col min="12815" max="12815" width="7.140625" style="30" customWidth="1"/>
    <col min="12816" max="12816" width="5.7109375" style="30" customWidth="1"/>
    <col min="12817" max="12817" width="28.85546875" style="30" customWidth="1"/>
    <col min="12818" max="12819" width="10" style="30" customWidth="1"/>
    <col min="12820" max="12820" width="30" style="30" customWidth="1"/>
    <col min="12821" max="12827" width="16.42578125" style="30" customWidth="1"/>
    <col min="12828" max="12828" width="17.28515625" style="30" customWidth="1"/>
    <col min="12829" max="12832" width="0" style="30" hidden="1" customWidth="1"/>
    <col min="12833" max="12833" width="2.85546875" style="30" customWidth="1"/>
    <col min="12834" max="12834" width="26.5703125" style="30" customWidth="1"/>
    <col min="12835" max="12835" width="49.5703125" style="30" customWidth="1"/>
    <col min="12836" max="12836" width="8.42578125" style="30" customWidth="1"/>
    <col min="12837" max="12837" width="28.5703125" style="30" customWidth="1"/>
    <col min="12838" max="12838" width="7.140625" style="30" customWidth="1"/>
    <col min="12839" max="12839" width="107.7109375" style="30" customWidth="1"/>
    <col min="12840" max="12840" width="10" style="30" customWidth="1"/>
    <col min="12841" max="12841" width="19.5703125" style="30" customWidth="1"/>
    <col min="12842" max="12842" width="5.7109375" style="30" customWidth="1"/>
    <col min="12843" max="12843" width="18.5703125" style="30" customWidth="1"/>
    <col min="12844" max="12844" width="26" style="30" customWidth="1"/>
    <col min="12845" max="12845" width="24.28515625" style="30" customWidth="1"/>
    <col min="12846" max="12846" width="89.85546875" style="30" customWidth="1"/>
    <col min="12847" max="12847" width="23.42578125" style="30" customWidth="1"/>
    <col min="12848" max="12848" width="24" style="30" customWidth="1"/>
    <col min="12849" max="12849" width="3.28515625" style="30" customWidth="1"/>
    <col min="12850" max="12850" width="11.42578125" style="30" customWidth="1"/>
    <col min="12851" max="12851" width="15.28515625" style="30" customWidth="1"/>
    <col min="12852" max="12852" width="11.42578125" style="30" customWidth="1"/>
    <col min="12853" max="12853" width="20" style="30" customWidth="1"/>
    <col min="12854" max="13068" width="11.42578125" style="30"/>
    <col min="13069" max="13069" width="6.5703125" style="30" customWidth="1"/>
    <col min="13070" max="13070" width="3.5703125" style="30" customWidth="1"/>
    <col min="13071" max="13071" width="7.140625" style="30" customWidth="1"/>
    <col min="13072" max="13072" width="5.7109375" style="30" customWidth="1"/>
    <col min="13073" max="13073" width="28.85546875" style="30" customWidth="1"/>
    <col min="13074" max="13075" width="10" style="30" customWidth="1"/>
    <col min="13076" max="13076" width="30" style="30" customWidth="1"/>
    <col min="13077" max="13083" width="16.42578125" style="30" customWidth="1"/>
    <col min="13084" max="13084" width="17.28515625" style="30" customWidth="1"/>
    <col min="13085" max="13088" width="0" style="30" hidden="1" customWidth="1"/>
    <col min="13089" max="13089" width="2.85546875" style="30" customWidth="1"/>
    <col min="13090" max="13090" width="26.5703125" style="30" customWidth="1"/>
    <col min="13091" max="13091" width="49.5703125" style="30" customWidth="1"/>
    <col min="13092" max="13092" width="8.42578125" style="30" customWidth="1"/>
    <col min="13093" max="13093" width="28.5703125" style="30" customWidth="1"/>
    <col min="13094" max="13094" width="7.140625" style="30" customWidth="1"/>
    <col min="13095" max="13095" width="107.7109375" style="30" customWidth="1"/>
    <col min="13096" max="13096" width="10" style="30" customWidth="1"/>
    <col min="13097" max="13097" width="19.5703125" style="30" customWidth="1"/>
    <col min="13098" max="13098" width="5.7109375" style="30" customWidth="1"/>
    <col min="13099" max="13099" width="18.5703125" style="30" customWidth="1"/>
    <col min="13100" max="13100" width="26" style="30" customWidth="1"/>
    <col min="13101" max="13101" width="24.28515625" style="30" customWidth="1"/>
    <col min="13102" max="13102" width="89.85546875" style="30" customWidth="1"/>
    <col min="13103" max="13103" width="23.42578125" style="30" customWidth="1"/>
    <col min="13104" max="13104" width="24" style="30" customWidth="1"/>
    <col min="13105" max="13105" width="3.28515625" style="30" customWidth="1"/>
    <col min="13106" max="13106" width="11.42578125" style="30" customWidth="1"/>
    <col min="13107" max="13107" width="15.28515625" style="30" customWidth="1"/>
    <col min="13108" max="13108" width="11.42578125" style="30" customWidth="1"/>
    <col min="13109" max="13109" width="20" style="30" customWidth="1"/>
    <col min="13110" max="13324" width="11.42578125" style="30"/>
    <col min="13325" max="13325" width="6.5703125" style="30" customWidth="1"/>
    <col min="13326" max="13326" width="3.5703125" style="30" customWidth="1"/>
    <col min="13327" max="13327" width="7.140625" style="30" customWidth="1"/>
    <col min="13328" max="13328" width="5.7109375" style="30" customWidth="1"/>
    <col min="13329" max="13329" width="28.85546875" style="30" customWidth="1"/>
    <col min="13330" max="13331" width="10" style="30" customWidth="1"/>
    <col min="13332" max="13332" width="30" style="30" customWidth="1"/>
    <col min="13333" max="13339" width="16.42578125" style="30" customWidth="1"/>
    <col min="13340" max="13340" width="17.28515625" style="30" customWidth="1"/>
    <col min="13341" max="13344" width="0" style="30" hidden="1" customWidth="1"/>
    <col min="13345" max="13345" width="2.85546875" style="30" customWidth="1"/>
    <col min="13346" max="13346" width="26.5703125" style="30" customWidth="1"/>
    <col min="13347" max="13347" width="49.5703125" style="30" customWidth="1"/>
    <col min="13348" max="13348" width="8.42578125" style="30" customWidth="1"/>
    <col min="13349" max="13349" width="28.5703125" style="30" customWidth="1"/>
    <col min="13350" max="13350" width="7.140625" style="30" customWidth="1"/>
    <col min="13351" max="13351" width="107.7109375" style="30" customWidth="1"/>
    <col min="13352" max="13352" width="10" style="30" customWidth="1"/>
    <col min="13353" max="13353" width="19.5703125" style="30" customWidth="1"/>
    <col min="13354" max="13354" width="5.7109375" style="30" customWidth="1"/>
    <col min="13355" max="13355" width="18.5703125" style="30" customWidth="1"/>
    <col min="13356" max="13356" width="26" style="30" customWidth="1"/>
    <col min="13357" max="13357" width="24.28515625" style="30" customWidth="1"/>
    <col min="13358" max="13358" width="89.85546875" style="30" customWidth="1"/>
    <col min="13359" max="13359" width="23.42578125" style="30" customWidth="1"/>
    <col min="13360" max="13360" width="24" style="30" customWidth="1"/>
    <col min="13361" max="13361" width="3.28515625" style="30" customWidth="1"/>
    <col min="13362" max="13362" width="11.42578125" style="30" customWidth="1"/>
    <col min="13363" max="13363" width="15.28515625" style="30" customWidth="1"/>
    <col min="13364" max="13364" width="11.42578125" style="30" customWidth="1"/>
    <col min="13365" max="13365" width="20" style="30" customWidth="1"/>
    <col min="13366" max="13580" width="11.42578125" style="30"/>
    <col min="13581" max="13581" width="6.5703125" style="30" customWidth="1"/>
    <col min="13582" max="13582" width="3.5703125" style="30" customWidth="1"/>
    <col min="13583" max="13583" width="7.140625" style="30" customWidth="1"/>
    <col min="13584" max="13584" width="5.7109375" style="30" customWidth="1"/>
    <col min="13585" max="13585" width="28.85546875" style="30" customWidth="1"/>
    <col min="13586" max="13587" width="10" style="30" customWidth="1"/>
    <col min="13588" max="13588" width="30" style="30" customWidth="1"/>
    <col min="13589" max="13595" width="16.42578125" style="30" customWidth="1"/>
    <col min="13596" max="13596" width="17.28515625" style="30" customWidth="1"/>
    <col min="13597" max="13600" width="0" style="30" hidden="1" customWidth="1"/>
    <col min="13601" max="13601" width="2.85546875" style="30" customWidth="1"/>
    <col min="13602" max="13602" width="26.5703125" style="30" customWidth="1"/>
    <col min="13603" max="13603" width="49.5703125" style="30" customWidth="1"/>
    <col min="13604" max="13604" width="8.42578125" style="30" customWidth="1"/>
    <col min="13605" max="13605" width="28.5703125" style="30" customWidth="1"/>
    <col min="13606" max="13606" width="7.140625" style="30" customWidth="1"/>
    <col min="13607" max="13607" width="107.7109375" style="30" customWidth="1"/>
    <col min="13608" max="13608" width="10" style="30" customWidth="1"/>
    <col min="13609" max="13609" width="19.5703125" style="30" customWidth="1"/>
    <col min="13610" max="13610" width="5.7109375" style="30" customWidth="1"/>
    <col min="13611" max="13611" width="18.5703125" style="30" customWidth="1"/>
    <col min="13612" max="13612" width="26" style="30" customWidth="1"/>
    <col min="13613" max="13613" width="24.28515625" style="30" customWidth="1"/>
    <col min="13614" max="13614" width="89.85546875" style="30" customWidth="1"/>
    <col min="13615" max="13615" width="23.42578125" style="30" customWidth="1"/>
    <col min="13616" max="13616" width="24" style="30" customWidth="1"/>
    <col min="13617" max="13617" width="3.28515625" style="30" customWidth="1"/>
    <col min="13618" max="13618" width="11.42578125" style="30" customWidth="1"/>
    <col min="13619" max="13619" width="15.28515625" style="30" customWidth="1"/>
    <col min="13620" max="13620" width="11.42578125" style="30" customWidth="1"/>
    <col min="13621" max="13621" width="20" style="30" customWidth="1"/>
    <col min="13622" max="13836" width="11.42578125" style="30"/>
    <col min="13837" max="13837" width="6.5703125" style="30" customWidth="1"/>
    <col min="13838" max="13838" width="3.5703125" style="30" customWidth="1"/>
    <col min="13839" max="13839" width="7.140625" style="30" customWidth="1"/>
    <col min="13840" max="13840" width="5.7109375" style="30" customWidth="1"/>
    <col min="13841" max="13841" width="28.85546875" style="30" customWidth="1"/>
    <col min="13842" max="13843" width="10" style="30" customWidth="1"/>
    <col min="13844" max="13844" width="30" style="30" customWidth="1"/>
    <col min="13845" max="13851" width="16.42578125" style="30" customWidth="1"/>
    <col min="13852" max="13852" width="17.28515625" style="30" customWidth="1"/>
    <col min="13853" max="13856" width="0" style="30" hidden="1" customWidth="1"/>
    <col min="13857" max="13857" width="2.85546875" style="30" customWidth="1"/>
    <col min="13858" max="13858" width="26.5703125" style="30" customWidth="1"/>
    <col min="13859" max="13859" width="49.5703125" style="30" customWidth="1"/>
    <col min="13860" max="13860" width="8.42578125" style="30" customWidth="1"/>
    <col min="13861" max="13861" width="28.5703125" style="30" customWidth="1"/>
    <col min="13862" max="13862" width="7.140625" style="30" customWidth="1"/>
    <col min="13863" max="13863" width="107.7109375" style="30" customWidth="1"/>
    <col min="13864" max="13864" width="10" style="30" customWidth="1"/>
    <col min="13865" max="13865" width="19.5703125" style="30" customWidth="1"/>
    <col min="13866" max="13866" width="5.7109375" style="30" customWidth="1"/>
    <col min="13867" max="13867" width="18.5703125" style="30" customWidth="1"/>
    <col min="13868" max="13868" width="26" style="30" customWidth="1"/>
    <col min="13869" max="13869" width="24.28515625" style="30" customWidth="1"/>
    <col min="13870" max="13870" width="89.85546875" style="30" customWidth="1"/>
    <col min="13871" max="13871" width="23.42578125" style="30" customWidth="1"/>
    <col min="13872" max="13872" width="24" style="30" customWidth="1"/>
    <col min="13873" max="13873" width="3.28515625" style="30" customWidth="1"/>
    <col min="13874" max="13874" width="11.42578125" style="30" customWidth="1"/>
    <col min="13875" max="13875" width="15.28515625" style="30" customWidth="1"/>
    <col min="13876" max="13876" width="11.42578125" style="30" customWidth="1"/>
    <col min="13877" max="13877" width="20" style="30" customWidth="1"/>
    <col min="13878" max="14092" width="11.42578125" style="30"/>
    <col min="14093" max="14093" width="6.5703125" style="30" customWidth="1"/>
    <col min="14094" max="14094" width="3.5703125" style="30" customWidth="1"/>
    <col min="14095" max="14095" width="7.140625" style="30" customWidth="1"/>
    <col min="14096" max="14096" width="5.7109375" style="30" customWidth="1"/>
    <col min="14097" max="14097" width="28.85546875" style="30" customWidth="1"/>
    <col min="14098" max="14099" width="10" style="30" customWidth="1"/>
    <col min="14100" max="14100" width="30" style="30" customWidth="1"/>
    <col min="14101" max="14107" width="16.42578125" style="30" customWidth="1"/>
    <col min="14108" max="14108" width="17.28515625" style="30" customWidth="1"/>
    <col min="14109" max="14112" width="0" style="30" hidden="1" customWidth="1"/>
    <col min="14113" max="14113" width="2.85546875" style="30" customWidth="1"/>
    <col min="14114" max="14114" width="26.5703125" style="30" customWidth="1"/>
    <col min="14115" max="14115" width="49.5703125" style="30" customWidth="1"/>
    <col min="14116" max="14116" width="8.42578125" style="30" customWidth="1"/>
    <col min="14117" max="14117" width="28.5703125" style="30" customWidth="1"/>
    <col min="14118" max="14118" width="7.140625" style="30" customWidth="1"/>
    <col min="14119" max="14119" width="107.7109375" style="30" customWidth="1"/>
    <col min="14120" max="14120" width="10" style="30" customWidth="1"/>
    <col min="14121" max="14121" width="19.5703125" style="30" customWidth="1"/>
    <col min="14122" max="14122" width="5.7109375" style="30" customWidth="1"/>
    <col min="14123" max="14123" width="18.5703125" style="30" customWidth="1"/>
    <col min="14124" max="14124" width="26" style="30" customWidth="1"/>
    <col min="14125" max="14125" width="24.28515625" style="30" customWidth="1"/>
    <col min="14126" max="14126" width="89.85546875" style="30" customWidth="1"/>
    <col min="14127" max="14127" width="23.42578125" style="30" customWidth="1"/>
    <col min="14128" max="14128" width="24" style="30" customWidth="1"/>
    <col min="14129" max="14129" width="3.28515625" style="30" customWidth="1"/>
    <col min="14130" max="14130" width="11.42578125" style="30" customWidth="1"/>
    <col min="14131" max="14131" width="15.28515625" style="30" customWidth="1"/>
    <col min="14132" max="14132" width="11.42578125" style="30" customWidth="1"/>
    <col min="14133" max="14133" width="20" style="30" customWidth="1"/>
    <col min="14134" max="14348" width="11.42578125" style="30"/>
    <col min="14349" max="14349" width="6.5703125" style="30" customWidth="1"/>
    <col min="14350" max="14350" width="3.5703125" style="30" customWidth="1"/>
    <col min="14351" max="14351" width="7.140625" style="30" customWidth="1"/>
    <col min="14352" max="14352" width="5.7109375" style="30" customWidth="1"/>
    <col min="14353" max="14353" width="28.85546875" style="30" customWidth="1"/>
    <col min="14354" max="14355" width="10" style="30" customWidth="1"/>
    <col min="14356" max="14356" width="30" style="30" customWidth="1"/>
    <col min="14357" max="14363" width="16.42578125" style="30" customWidth="1"/>
    <col min="14364" max="14364" width="17.28515625" style="30" customWidth="1"/>
    <col min="14365" max="14368" width="0" style="30" hidden="1" customWidth="1"/>
    <col min="14369" max="14369" width="2.85546875" style="30" customWidth="1"/>
    <col min="14370" max="14370" width="26.5703125" style="30" customWidth="1"/>
    <col min="14371" max="14371" width="49.5703125" style="30" customWidth="1"/>
    <col min="14372" max="14372" width="8.42578125" style="30" customWidth="1"/>
    <col min="14373" max="14373" width="28.5703125" style="30" customWidth="1"/>
    <col min="14374" max="14374" width="7.140625" style="30" customWidth="1"/>
    <col min="14375" max="14375" width="107.7109375" style="30" customWidth="1"/>
    <col min="14376" max="14376" width="10" style="30" customWidth="1"/>
    <col min="14377" max="14377" width="19.5703125" style="30" customWidth="1"/>
    <col min="14378" max="14378" width="5.7109375" style="30" customWidth="1"/>
    <col min="14379" max="14379" width="18.5703125" style="30" customWidth="1"/>
    <col min="14380" max="14380" width="26" style="30" customWidth="1"/>
    <col min="14381" max="14381" width="24.28515625" style="30" customWidth="1"/>
    <col min="14382" max="14382" width="89.85546875" style="30" customWidth="1"/>
    <col min="14383" max="14383" width="23.42578125" style="30" customWidth="1"/>
    <col min="14384" max="14384" width="24" style="30" customWidth="1"/>
    <col min="14385" max="14385" width="3.28515625" style="30" customWidth="1"/>
    <col min="14386" max="14386" width="11.42578125" style="30" customWidth="1"/>
    <col min="14387" max="14387" width="15.28515625" style="30" customWidth="1"/>
    <col min="14388" max="14388" width="11.42578125" style="30" customWidth="1"/>
    <col min="14389" max="14389" width="20" style="30" customWidth="1"/>
    <col min="14390" max="14604" width="11.42578125" style="30"/>
    <col min="14605" max="14605" width="6.5703125" style="30" customWidth="1"/>
    <col min="14606" max="14606" width="3.5703125" style="30" customWidth="1"/>
    <col min="14607" max="14607" width="7.140625" style="30" customWidth="1"/>
    <col min="14608" max="14608" width="5.7109375" style="30" customWidth="1"/>
    <col min="14609" max="14609" width="28.85546875" style="30" customWidth="1"/>
    <col min="14610" max="14611" width="10" style="30" customWidth="1"/>
    <col min="14612" max="14612" width="30" style="30" customWidth="1"/>
    <col min="14613" max="14619" width="16.42578125" style="30" customWidth="1"/>
    <col min="14620" max="14620" width="17.28515625" style="30" customWidth="1"/>
    <col min="14621" max="14624" width="0" style="30" hidden="1" customWidth="1"/>
    <col min="14625" max="14625" width="2.85546875" style="30" customWidth="1"/>
    <col min="14626" max="14626" width="26.5703125" style="30" customWidth="1"/>
    <col min="14627" max="14627" width="49.5703125" style="30" customWidth="1"/>
    <col min="14628" max="14628" width="8.42578125" style="30" customWidth="1"/>
    <col min="14629" max="14629" width="28.5703125" style="30" customWidth="1"/>
    <col min="14630" max="14630" width="7.140625" style="30" customWidth="1"/>
    <col min="14631" max="14631" width="107.7109375" style="30" customWidth="1"/>
    <col min="14632" max="14632" width="10" style="30" customWidth="1"/>
    <col min="14633" max="14633" width="19.5703125" style="30" customWidth="1"/>
    <col min="14634" max="14634" width="5.7109375" style="30" customWidth="1"/>
    <col min="14635" max="14635" width="18.5703125" style="30" customWidth="1"/>
    <col min="14636" max="14636" width="26" style="30" customWidth="1"/>
    <col min="14637" max="14637" width="24.28515625" style="30" customWidth="1"/>
    <col min="14638" max="14638" width="89.85546875" style="30" customWidth="1"/>
    <col min="14639" max="14639" width="23.42578125" style="30" customWidth="1"/>
    <col min="14640" max="14640" width="24" style="30" customWidth="1"/>
    <col min="14641" max="14641" width="3.28515625" style="30" customWidth="1"/>
    <col min="14642" max="14642" width="11.42578125" style="30" customWidth="1"/>
    <col min="14643" max="14643" width="15.28515625" style="30" customWidth="1"/>
    <col min="14644" max="14644" width="11.42578125" style="30" customWidth="1"/>
    <col min="14645" max="14645" width="20" style="30" customWidth="1"/>
    <col min="14646" max="14860" width="11.42578125" style="30"/>
    <col min="14861" max="14861" width="6.5703125" style="30" customWidth="1"/>
    <col min="14862" max="14862" width="3.5703125" style="30" customWidth="1"/>
    <col min="14863" max="14863" width="7.140625" style="30" customWidth="1"/>
    <col min="14864" max="14864" width="5.7109375" style="30" customWidth="1"/>
    <col min="14865" max="14865" width="28.85546875" style="30" customWidth="1"/>
    <col min="14866" max="14867" width="10" style="30" customWidth="1"/>
    <col min="14868" max="14868" width="30" style="30" customWidth="1"/>
    <col min="14869" max="14875" width="16.42578125" style="30" customWidth="1"/>
    <col min="14876" max="14876" width="17.28515625" style="30" customWidth="1"/>
    <col min="14877" max="14880" width="0" style="30" hidden="1" customWidth="1"/>
    <col min="14881" max="14881" width="2.85546875" style="30" customWidth="1"/>
    <col min="14882" max="14882" width="26.5703125" style="30" customWidth="1"/>
    <col min="14883" max="14883" width="49.5703125" style="30" customWidth="1"/>
    <col min="14884" max="14884" width="8.42578125" style="30" customWidth="1"/>
    <col min="14885" max="14885" width="28.5703125" style="30" customWidth="1"/>
    <col min="14886" max="14886" width="7.140625" style="30" customWidth="1"/>
    <col min="14887" max="14887" width="107.7109375" style="30" customWidth="1"/>
    <col min="14888" max="14888" width="10" style="30" customWidth="1"/>
    <col min="14889" max="14889" width="19.5703125" style="30" customWidth="1"/>
    <col min="14890" max="14890" width="5.7109375" style="30" customWidth="1"/>
    <col min="14891" max="14891" width="18.5703125" style="30" customWidth="1"/>
    <col min="14892" max="14892" width="26" style="30" customWidth="1"/>
    <col min="14893" max="14893" width="24.28515625" style="30" customWidth="1"/>
    <col min="14894" max="14894" width="89.85546875" style="30" customWidth="1"/>
    <col min="14895" max="14895" width="23.42578125" style="30" customWidth="1"/>
    <col min="14896" max="14896" width="24" style="30" customWidth="1"/>
    <col min="14897" max="14897" width="3.28515625" style="30" customWidth="1"/>
    <col min="14898" max="14898" width="11.42578125" style="30" customWidth="1"/>
    <col min="14899" max="14899" width="15.28515625" style="30" customWidth="1"/>
    <col min="14900" max="14900" width="11.42578125" style="30" customWidth="1"/>
    <col min="14901" max="14901" width="20" style="30" customWidth="1"/>
    <col min="14902" max="15116" width="11.42578125" style="30"/>
    <col min="15117" max="15117" width="6.5703125" style="30" customWidth="1"/>
    <col min="15118" max="15118" width="3.5703125" style="30" customWidth="1"/>
    <col min="15119" max="15119" width="7.140625" style="30" customWidth="1"/>
    <col min="15120" max="15120" width="5.7109375" style="30" customWidth="1"/>
    <col min="15121" max="15121" width="28.85546875" style="30" customWidth="1"/>
    <col min="15122" max="15123" width="10" style="30" customWidth="1"/>
    <col min="15124" max="15124" width="30" style="30" customWidth="1"/>
    <col min="15125" max="15131" width="16.42578125" style="30" customWidth="1"/>
    <col min="15132" max="15132" width="17.28515625" style="30" customWidth="1"/>
    <col min="15133" max="15136" width="0" style="30" hidden="1" customWidth="1"/>
    <col min="15137" max="15137" width="2.85546875" style="30" customWidth="1"/>
    <col min="15138" max="15138" width="26.5703125" style="30" customWidth="1"/>
    <col min="15139" max="15139" width="49.5703125" style="30" customWidth="1"/>
    <col min="15140" max="15140" width="8.42578125" style="30" customWidth="1"/>
    <col min="15141" max="15141" width="28.5703125" style="30" customWidth="1"/>
    <col min="15142" max="15142" width="7.140625" style="30" customWidth="1"/>
    <col min="15143" max="15143" width="107.7109375" style="30" customWidth="1"/>
    <col min="15144" max="15144" width="10" style="30" customWidth="1"/>
    <col min="15145" max="15145" width="19.5703125" style="30" customWidth="1"/>
    <col min="15146" max="15146" width="5.7109375" style="30" customWidth="1"/>
    <col min="15147" max="15147" width="18.5703125" style="30" customWidth="1"/>
    <col min="15148" max="15148" width="26" style="30" customWidth="1"/>
    <col min="15149" max="15149" width="24.28515625" style="30" customWidth="1"/>
    <col min="15150" max="15150" width="89.85546875" style="30" customWidth="1"/>
    <col min="15151" max="15151" width="23.42578125" style="30" customWidth="1"/>
    <col min="15152" max="15152" width="24" style="30" customWidth="1"/>
    <col min="15153" max="15153" width="3.28515625" style="30" customWidth="1"/>
    <col min="15154" max="15154" width="11.42578125" style="30" customWidth="1"/>
    <col min="15155" max="15155" width="15.28515625" style="30" customWidth="1"/>
    <col min="15156" max="15156" width="11.42578125" style="30" customWidth="1"/>
    <col min="15157" max="15157" width="20" style="30" customWidth="1"/>
    <col min="15158" max="15372" width="11.42578125" style="30"/>
    <col min="15373" max="15373" width="6.5703125" style="30" customWidth="1"/>
    <col min="15374" max="15374" width="3.5703125" style="30" customWidth="1"/>
    <col min="15375" max="15375" width="7.140625" style="30" customWidth="1"/>
    <col min="15376" max="15376" width="5.7109375" style="30" customWidth="1"/>
    <col min="15377" max="15377" width="28.85546875" style="30" customWidth="1"/>
    <col min="15378" max="15379" width="10" style="30" customWidth="1"/>
    <col min="15380" max="15380" width="30" style="30" customWidth="1"/>
    <col min="15381" max="15387" width="16.42578125" style="30" customWidth="1"/>
    <col min="15388" max="15388" width="17.28515625" style="30" customWidth="1"/>
    <col min="15389" max="15392" width="0" style="30" hidden="1" customWidth="1"/>
    <col min="15393" max="15393" width="2.85546875" style="30" customWidth="1"/>
    <col min="15394" max="15394" width="26.5703125" style="30" customWidth="1"/>
    <col min="15395" max="15395" width="49.5703125" style="30" customWidth="1"/>
    <col min="15396" max="15396" width="8.42578125" style="30" customWidth="1"/>
    <col min="15397" max="15397" width="28.5703125" style="30" customWidth="1"/>
    <col min="15398" max="15398" width="7.140625" style="30" customWidth="1"/>
    <col min="15399" max="15399" width="107.7109375" style="30" customWidth="1"/>
    <col min="15400" max="15400" width="10" style="30" customWidth="1"/>
    <col min="15401" max="15401" width="19.5703125" style="30" customWidth="1"/>
    <col min="15402" max="15402" width="5.7109375" style="30" customWidth="1"/>
    <col min="15403" max="15403" width="18.5703125" style="30" customWidth="1"/>
    <col min="15404" max="15404" width="26" style="30" customWidth="1"/>
    <col min="15405" max="15405" width="24.28515625" style="30" customWidth="1"/>
    <col min="15406" max="15406" width="89.85546875" style="30" customWidth="1"/>
    <col min="15407" max="15407" width="23.42578125" style="30" customWidth="1"/>
    <col min="15408" max="15408" width="24" style="30" customWidth="1"/>
    <col min="15409" max="15409" width="3.28515625" style="30" customWidth="1"/>
    <col min="15410" max="15410" width="11.42578125" style="30" customWidth="1"/>
    <col min="15411" max="15411" width="15.28515625" style="30" customWidth="1"/>
    <col min="15412" max="15412" width="11.42578125" style="30" customWidth="1"/>
    <col min="15413" max="15413" width="20" style="30" customWidth="1"/>
    <col min="15414" max="15628" width="11.42578125" style="30"/>
    <col min="15629" max="15629" width="6.5703125" style="30" customWidth="1"/>
    <col min="15630" max="15630" width="3.5703125" style="30" customWidth="1"/>
    <col min="15631" max="15631" width="7.140625" style="30" customWidth="1"/>
    <col min="15632" max="15632" width="5.7109375" style="30" customWidth="1"/>
    <col min="15633" max="15633" width="28.85546875" style="30" customWidth="1"/>
    <col min="15634" max="15635" width="10" style="30" customWidth="1"/>
    <col min="15636" max="15636" width="30" style="30" customWidth="1"/>
    <col min="15637" max="15643" width="16.42578125" style="30" customWidth="1"/>
    <col min="15644" max="15644" width="17.28515625" style="30" customWidth="1"/>
    <col min="15645" max="15648" width="0" style="30" hidden="1" customWidth="1"/>
    <col min="15649" max="15649" width="2.85546875" style="30" customWidth="1"/>
    <col min="15650" max="15650" width="26.5703125" style="30" customWidth="1"/>
    <col min="15651" max="15651" width="49.5703125" style="30" customWidth="1"/>
    <col min="15652" max="15652" width="8.42578125" style="30" customWidth="1"/>
    <col min="15653" max="15653" width="28.5703125" style="30" customWidth="1"/>
    <col min="15654" max="15654" width="7.140625" style="30" customWidth="1"/>
    <col min="15655" max="15655" width="107.7109375" style="30" customWidth="1"/>
    <col min="15656" max="15656" width="10" style="30" customWidth="1"/>
    <col min="15657" max="15657" width="19.5703125" style="30" customWidth="1"/>
    <col min="15658" max="15658" width="5.7109375" style="30" customWidth="1"/>
    <col min="15659" max="15659" width="18.5703125" style="30" customWidth="1"/>
    <col min="15660" max="15660" width="26" style="30" customWidth="1"/>
    <col min="15661" max="15661" width="24.28515625" style="30" customWidth="1"/>
    <col min="15662" max="15662" width="89.85546875" style="30" customWidth="1"/>
    <col min="15663" max="15663" width="23.42578125" style="30" customWidth="1"/>
    <col min="15664" max="15664" width="24" style="30" customWidth="1"/>
    <col min="15665" max="15665" width="3.28515625" style="30" customWidth="1"/>
    <col min="15666" max="15666" width="11.42578125" style="30" customWidth="1"/>
    <col min="15667" max="15667" width="15.28515625" style="30" customWidth="1"/>
    <col min="15668" max="15668" width="11.42578125" style="30" customWidth="1"/>
    <col min="15669" max="15669" width="20" style="30" customWidth="1"/>
    <col min="15670" max="15884" width="11.42578125" style="30"/>
    <col min="15885" max="15885" width="6.5703125" style="30" customWidth="1"/>
    <col min="15886" max="15886" width="3.5703125" style="30" customWidth="1"/>
    <col min="15887" max="15887" width="7.140625" style="30" customWidth="1"/>
    <col min="15888" max="15888" width="5.7109375" style="30" customWidth="1"/>
    <col min="15889" max="15889" width="28.85546875" style="30" customWidth="1"/>
    <col min="15890" max="15891" width="10" style="30" customWidth="1"/>
    <col min="15892" max="15892" width="30" style="30" customWidth="1"/>
    <col min="15893" max="15899" width="16.42578125" style="30" customWidth="1"/>
    <col min="15900" max="15900" width="17.28515625" style="30" customWidth="1"/>
    <col min="15901" max="15904" width="0" style="30" hidden="1" customWidth="1"/>
    <col min="15905" max="15905" width="2.85546875" style="30" customWidth="1"/>
    <col min="15906" max="15906" width="26.5703125" style="30" customWidth="1"/>
    <col min="15907" max="15907" width="49.5703125" style="30" customWidth="1"/>
    <col min="15908" max="15908" width="8.42578125" style="30" customWidth="1"/>
    <col min="15909" max="15909" width="28.5703125" style="30" customWidth="1"/>
    <col min="15910" max="15910" width="7.140625" style="30" customWidth="1"/>
    <col min="15911" max="15911" width="107.7109375" style="30" customWidth="1"/>
    <col min="15912" max="15912" width="10" style="30" customWidth="1"/>
    <col min="15913" max="15913" width="19.5703125" style="30" customWidth="1"/>
    <col min="15914" max="15914" width="5.7109375" style="30" customWidth="1"/>
    <col min="15915" max="15915" width="18.5703125" style="30" customWidth="1"/>
    <col min="15916" max="15916" width="26" style="30" customWidth="1"/>
    <col min="15917" max="15917" width="24.28515625" style="30" customWidth="1"/>
    <col min="15918" max="15918" width="89.85546875" style="30" customWidth="1"/>
    <col min="15919" max="15919" width="23.42578125" style="30" customWidth="1"/>
    <col min="15920" max="15920" width="24" style="30" customWidth="1"/>
    <col min="15921" max="15921" width="3.28515625" style="30" customWidth="1"/>
    <col min="15922" max="15922" width="11.42578125" style="30" customWidth="1"/>
    <col min="15923" max="15923" width="15.28515625" style="30" customWidth="1"/>
    <col min="15924" max="15924" width="11.42578125" style="30" customWidth="1"/>
    <col min="15925" max="15925" width="20" style="30" customWidth="1"/>
    <col min="15926" max="16140" width="11.42578125" style="30"/>
    <col min="16141" max="16141" width="6.5703125" style="30" customWidth="1"/>
    <col min="16142" max="16142" width="3.5703125" style="30" customWidth="1"/>
    <col min="16143" max="16143" width="7.140625" style="30" customWidth="1"/>
    <col min="16144" max="16144" width="5.7109375" style="30" customWidth="1"/>
    <col min="16145" max="16145" width="28.85546875" style="30" customWidth="1"/>
    <col min="16146" max="16147" width="10" style="30" customWidth="1"/>
    <col min="16148" max="16148" width="30" style="30" customWidth="1"/>
    <col min="16149" max="16155" width="16.42578125" style="30" customWidth="1"/>
    <col min="16156" max="16156" width="17.28515625" style="30" customWidth="1"/>
    <col min="16157" max="16160" width="0" style="30" hidden="1" customWidth="1"/>
    <col min="16161" max="16161" width="2.85546875" style="30" customWidth="1"/>
    <col min="16162" max="16162" width="26.5703125" style="30" customWidth="1"/>
    <col min="16163" max="16163" width="49.5703125" style="30" customWidth="1"/>
    <col min="16164" max="16164" width="8.42578125" style="30" customWidth="1"/>
    <col min="16165" max="16165" width="28.5703125" style="30" customWidth="1"/>
    <col min="16166" max="16166" width="7.140625" style="30" customWidth="1"/>
    <col min="16167" max="16167" width="107.7109375" style="30" customWidth="1"/>
    <col min="16168" max="16168" width="10" style="30" customWidth="1"/>
    <col min="16169" max="16169" width="19.5703125" style="30" customWidth="1"/>
    <col min="16170" max="16170" width="5.7109375" style="30" customWidth="1"/>
    <col min="16171" max="16171" width="18.5703125" style="30" customWidth="1"/>
    <col min="16172" max="16172" width="26" style="30" customWidth="1"/>
    <col min="16173" max="16173" width="24.28515625" style="30" customWidth="1"/>
    <col min="16174" max="16174" width="89.85546875" style="30" customWidth="1"/>
    <col min="16175" max="16175" width="23.42578125" style="30" customWidth="1"/>
    <col min="16176" max="16176" width="24" style="30" customWidth="1"/>
    <col min="16177" max="16177" width="3.28515625" style="30" customWidth="1"/>
    <col min="16178" max="16178" width="11.42578125" style="30" customWidth="1"/>
    <col min="16179" max="16179" width="15.28515625" style="30" customWidth="1"/>
    <col min="16180" max="16180" width="11.42578125" style="30" customWidth="1"/>
    <col min="16181" max="16181" width="20" style="30" customWidth="1"/>
    <col min="16182" max="16384" width="11.42578125" style="30"/>
  </cols>
  <sheetData>
    <row r="1" spans="1:56" s="6" customFormat="1" ht="24" customHeight="1" x14ac:dyDescent="0.25">
      <c r="A1" s="5"/>
      <c r="G1" s="90" t="s">
        <v>993</v>
      </c>
      <c r="H1" s="132">
        <f t="shared" ref="H1:N1" si="0">SUBTOTAL(9,H4:H423)</f>
        <v>-650062716005</v>
      </c>
      <c r="I1" s="132">
        <f t="shared" si="0"/>
        <v>0</v>
      </c>
      <c r="J1" s="132">
        <f t="shared" si="0"/>
        <v>0</v>
      </c>
      <c r="K1" s="132">
        <f t="shared" si="0"/>
        <v>-185311200029</v>
      </c>
      <c r="L1" s="132">
        <f t="shared" si="0"/>
        <v>82414616889</v>
      </c>
      <c r="M1" s="132">
        <f t="shared" si="0"/>
        <v>-752959299145</v>
      </c>
      <c r="N1" s="132">
        <f t="shared" si="0"/>
        <v>-721538452645.50989</v>
      </c>
      <c r="O1" s="7"/>
      <c r="P1" s="7"/>
      <c r="Q1" s="7"/>
      <c r="R1" s="7"/>
      <c r="S1" s="7"/>
      <c r="T1" s="7"/>
      <c r="V1" s="8" t="s">
        <v>754</v>
      </c>
      <c r="X1" s="8"/>
      <c r="Y1" s="8"/>
      <c r="Z1" s="9"/>
      <c r="AA1" s="8" t="s">
        <v>579</v>
      </c>
      <c r="AB1" s="9"/>
      <c r="AC1" s="8" t="s">
        <v>755</v>
      </c>
      <c r="AD1" s="9"/>
      <c r="AE1" s="8" t="s">
        <v>578</v>
      </c>
      <c r="AF1" s="9"/>
      <c r="AG1" s="9"/>
      <c r="AH1" s="8" t="s">
        <v>577</v>
      </c>
      <c r="AJ1" s="8"/>
      <c r="AK1" s="8"/>
      <c r="AL1" s="8"/>
      <c r="AM1" s="8"/>
      <c r="AN1" s="8"/>
      <c r="AP1" s="9"/>
      <c r="AQ1" s="9"/>
      <c r="AR1" s="9"/>
      <c r="AS1" s="9"/>
      <c r="AT1" s="9"/>
      <c r="AU1" s="9"/>
      <c r="AW1" s="9"/>
      <c r="BC1" s="133"/>
      <c r="BD1" s="133"/>
    </row>
    <row r="2" spans="1:56" s="11" customFormat="1" ht="26.25" customHeight="1" x14ac:dyDescent="0.25">
      <c r="A2" s="10"/>
      <c r="B2" s="269" t="s">
        <v>757</v>
      </c>
      <c r="C2" s="270"/>
      <c r="D2" s="270"/>
      <c r="E2" s="270"/>
      <c r="F2" s="270"/>
      <c r="G2" s="53" t="s">
        <v>758</v>
      </c>
      <c r="H2" s="54">
        <v>8</v>
      </c>
      <c r="I2" s="54">
        <f t="shared" ref="I2:N2" si="1">+H2+1</f>
        <v>9</v>
      </c>
      <c r="J2" s="54">
        <f t="shared" si="1"/>
        <v>10</v>
      </c>
      <c r="K2" s="54">
        <f t="shared" si="1"/>
        <v>11</v>
      </c>
      <c r="L2" s="54">
        <f t="shared" si="1"/>
        <v>12</v>
      </c>
      <c r="M2" s="54">
        <f t="shared" si="1"/>
        <v>13</v>
      </c>
      <c r="N2" s="54">
        <f t="shared" si="1"/>
        <v>14</v>
      </c>
      <c r="Q2" s="8"/>
      <c r="S2" s="8"/>
      <c r="T2" s="8"/>
      <c r="U2" s="13" t="s">
        <v>760</v>
      </c>
      <c r="V2" s="14"/>
      <c r="W2" s="14"/>
      <c r="X2" s="14"/>
      <c r="Y2" s="14"/>
      <c r="Z2" s="15"/>
      <c r="AA2" s="14"/>
      <c r="AB2" s="15"/>
      <c r="AC2" s="14"/>
      <c r="AD2" s="15"/>
      <c r="AE2" s="16"/>
      <c r="AF2" s="15"/>
      <c r="AG2" s="15"/>
      <c r="AH2" s="14"/>
      <c r="AI2" s="55" t="s">
        <v>761</v>
      </c>
      <c r="AJ2" s="56"/>
      <c r="AK2" s="56"/>
      <c r="AL2" s="56"/>
      <c r="AM2" s="56"/>
      <c r="AN2" s="56"/>
      <c r="AO2" s="8"/>
      <c r="AP2" s="8"/>
      <c r="AQ2" s="8"/>
      <c r="AR2" s="8"/>
      <c r="AS2" s="8"/>
      <c r="AT2" s="8"/>
      <c r="AU2" s="8"/>
      <c r="AV2" s="271" t="s">
        <v>978</v>
      </c>
      <c r="AW2" s="271"/>
      <c r="AX2" s="271"/>
      <c r="BC2" s="134"/>
      <c r="BD2" s="134"/>
    </row>
    <row r="3" spans="1:56" s="17" customFormat="1" ht="45" x14ac:dyDescent="0.25">
      <c r="A3" s="63" t="s">
        <v>587</v>
      </c>
      <c r="B3" s="69" t="s">
        <v>0</v>
      </c>
      <c r="C3" s="70" t="s">
        <v>1</v>
      </c>
      <c r="D3" s="70" t="s">
        <v>2</v>
      </c>
      <c r="E3" s="70" t="s">
        <v>586</v>
      </c>
      <c r="F3" s="70" t="s">
        <v>3</v>
      </c>
      <c r="G3" s="70" t="s">
        <v>973</v>
      </c>
      <c r="H3" s="69" t="s">
        <v>585</v>
      </c>
      <c r="I3" s="69" t="s">
        <v>584</v>
      </c>
      <c r="J3" s="69" t="s">
        <v>583</v>
      </c>
      <c r="K3" s="69" t="s">
        <v>582</v>
      </c>
      <c r="L3" s="69" t="s">
        <v>581</v>
      </c>
      <c r="M3" s="69" t="s">
        <v>947</v>
      </c>
      <c r="N3" s="69" t="s">
        <v>948</v>
      </c>
      <c r="O3" s="12" t="s">
        <v>759</v>
      </c>
      <c r="P3" s="12" t="s">
        <v>640</v>
      </c>
      <c r="Q3" s="57" t="s">
        <v>976</v>
      </c>
      <c r="R3" s="57" t="s">
        <v>971</v>
      </c>
      <c r="S3" s="48" t="s">
        <v>962</v>
      </c>
      <c r="T3" s="48" t="s">
        <v>963</v>
      </c>
      <c r="U3" s="18" t="s">
        <v>580</v>
      </c>
      <c r="V3" s="19" t="s">
        <v>952</v>
      </c>
      <c r="W3" s="19" t="s">
        <v>949</v>
      </c>
      <c r="X3" s="19" t="s">
        <v>950</v>
      </c>
      <c r="Y3" s="19" t="s">
        <v>951</v>
      </c>
      <c r="Z3" s="18" t="s">
        <v>974</v>
      </c>
      <c r="AA3" s="19" t="s">
        <v>762</v>
      </c>
      <c r="AB3" s="18" t="s">
        <v>975</v>
      </c>
      <c r="AC3" s="19" t="s">
        <v>763</v>
      </c>
      <c r="AD3" s="18" t="s">
        <v>953</v>
      </c>
      <c r="AE3" s="19" t="s">
        <v>764</v>
      </c>
      <c r="AF3" s="18" t="s">
        <v>972</v>
      </c>
      <c r="AG3" s="18" t="s">
        <v>954</v>
      </c>
      <c r="AH3" s="19" t="s">
        <v>765</v>
      </c>
      <c r="AI3" s="58" t="s">
        <v>576</v>
      </c>
      <c r="AJ3" s="19" t="s">
        <v>766</v>
      </c>
      <c r="AK3" s="19" t="s">
        <v>955</v>
      </c>
      <c r="AL3" s="19" t="s">
        <v>956</v>
      </c>
      <c r="AM3" s="19" t="s">
        <v>957</v>
      </c>
      <c r="AN3" s="19" t="s">
        <v>958</v>
      </c>
      <c r="AO3" s="59" t="s">
        <v>756</v>
      </c>
      <c r="AP3" s="51" t="s">
        <v>977</v>
      </c>
      <c r="AQ3" s="71" t="s">
        <v>964</v>
      </c>
      <c r="AR3" s="52" t="s">
        <v>959</v>
      </c>
      <c r="AS3" s="71" t="s">
        <v>960</v>
      </c>
      <c r="AT3" s="52" t="s">
        <v>961</v>
      </c>
      <c r="AU3" s="88" t="s">
        <v>992</v>
      </c>
      <c r="AV3" s="75" t="s">
        <v>969</v>
      </c>
      <c r="AW3" s="75" t="s">
        <v>965</v>
      </c>
      <c r="AX3" s="75" t="s">
        <v>967</v>
      </c>
      <c r="AY3" s="50" t="s">
        <v>767</v>
      </c>
      <c r="AZ3" s="50" t="s">
        <v>966</v>
      </c>
      <c r="BA3" s="79" t="s">
        <v>768</v>
      </c>
      <c r="BB3" s="80" t="s">
        <v>968</v>
      </c>
      <c r="BC3" s="138" t="s">
        <v>998</v>
      </c>
      <c r="BD3" s="138" t="s">
        <v>999</v>
      </c>
    </row>
    <row r="4" spans="1:56" s="23" customFormat="1" ht="15" customHeight="1" x14ac:dyDescent="0.25">
      <c r="A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11010131 11010101 9999</v>
      </c>
      <c r="B4" s="4" t="s">
        <v>162</v>
      </c>
      <c r="C4" s="64">
        <v>1105</v>
      </c>
      <c r="D4" s="4" t="s">
        <v>4</v>
      </c>
      <c r="E4" s="64">
        <v>11010101</v>
      </c>
      <c r="F4" s="64">
        <v>9999</v>
      </c>
      <c r="G4" s="4" t="s">
        <v>376</v>
      </c>
      <c r="H4" s="65">
        <v>-18904148923</v>
      </c>
      <c r="I4" s="65">
        <v>0</v>
      </c>
      <c r="J4" s="65">
        <v>0</v>
      </c>
      <c r="K4" s="65">
        <v>0</v>
      </c>
      <c r="L4" s="65">
        <v>0</v>
      </c>
      <c r="M4" s="65">
        <v>-18904148923</v>
      </c>
      <c r="N4" s="65">
        <v>-19791375370</v>
      </c>
      <c r="O4" s="24"/>
      <c r="P4" s="68">
        <f>CODIGOS2018[[#This Row],[RECAUDOS]]+CODIGOS2018[[#This Row],[AJUSTE]]</f>
        <v>-19791375370</v>
      </c>
      <c r="Q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" s="60"/>
      <c r="T4" s="60"/>
      <c r="U4" s="26" t="s">
        <v>459</v>
      </c>
      <c r="V4" s="27" t="e">
        <f>IF(Q4="SALUD","SALUD",IF(CODIGOS2018[[#This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" s="28">
        <v>10</v>
      </c>
      <c r="AA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" s="28" t="s">
        <v>460</v>
      </c>
      <c r="AC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" s="28" t="s">
        <v>461</v>
      </c>
      <c r="AE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" s="28" t="s">
        <v>371</v>
      </c>
      <c r="AG4" s="46" t="s">
        <v>462</v>
      </c>
      <c r="AH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" s="47" t="s">
        <v>307</v>
      </c>
      <c r="AJ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" s="72" t="str">
        <f>CONCATENATE(CODIGOS2018[[#This Row],[Código CGR]]," ",CODIGOS2018[[#This Row],[CGR OEI]]," ",CODIGOS2018[[#This Row],[CGR Dest]]," ",CODIGOS2018[[#This Row],[SIT FONDOS]])</f>
        <v>1.1.01.01.31 002 001 C</v>
      </c>
      <c r="AR4" s="73" t="e">
        <f>IF(AND(CODIGOS2018[[#This Row],[MARCA SALUD Y CONTRALORIA]]&lt;&gt;"SALUD",COUNTIF([1]!PLANOPROG[AUX LINEA],CODIGOS2018[[#This Row],[Aux PROG CGR]])=0),"INCLUIR","OK")</f>
        <v>#REF!</v>
      </c>
      <c r="AS4" s="72" t="str">
        <f>CONCATENATE(CODIGOS2018[[#This Row],[Código CGR]]," ",CODIGOS2018[[#This Row],[CGR OEI]]," ",CODIGOS2018[[#This Row],[CGR Dest]]," ",CODIGOS2018[[#This Row],[SIT FONDOS]]," ",CODIGOS2018[[#This Row],[CGR Tercero]])</f>
        <v>1.1.01.01.31 002 001 C 000000000000000</v>
      </c>
      <c r="AT4" s="73" t="e">
        <f>IF(AND(CODIGOS2018[[#This Row],[MARCA SALUD Y CONTRALORIA]]&lt;&gt;"SALUD",COUNTIF([1]!PLANOEJEC[AUX LINEA],CODIGOS2018[[#This Row],[Aux EJEC CGR]])=0),"INCLUIR","OK")</f>
        <v>#REF!</v>
      </c>
      <c r="AU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" s="76" t="str">
        <f>CONCATENATE(MID(CODIGOS2018[[#This Row],[POS PRE]],1,1),".",MID(CODIGOS2018[[#This Row],[POS PRE]],3,1),".",MID(CODIGOS2018[[#This Row],[POS PRE]],4,2),".",MID(CODIGOS2018[[#This Row],[POS PRE]],6,2),".",MID(CODIGOS2018[[#This Row],[POS PRE]],8,2))</f>
        <v>1.1.01.01.31</v>
      </c>
      <c r="AW4" s="77">
        <f>+LEN(CODIGOS2018[[#This Row],[POS PRE]])</f>
        <v>9</v>
      </c>
      <c r="AX4" s="76" t="b">
        <f>+EXACT(CODIGOS2018[[#This Row],[CODIGO AUTOMATICO CGR]],CODIGOS2018[[#This Row],[Código CGR]])</f>
        <v>1</v>
      </c>
      <c r="AY4" s="78" t="s">
        <v>307</v>
      </c>
      <c r="AZ4" s="78" t="b">
        <f>EXACT(CODIGOS2018[[#This Row],[Código FUT]],CODIGOS2018[[#This Row],[CODIFICACION MARCO FISCAL]])</f>
        <v>1</v>
      </c>
      <c r="BA4" s="81" t="s">
        <v>307</v>
      </c>
      <c r="BB4" s="82" t="b">
        <f>EXACT(CODIGOS2018[[#This Row],[Código FUT]],CODIGOS2018[[#This Row],[REPORTE II TRIM]])</f>
        <v>1</v>
      </c>
      <c r="BC4" s="135" t="s">
        <v>307</v>
      </c>
      <c r="BD4" s="135" t="b">
        <f>EXACT(CODIGOS2018[[#This Row],[Código FUT]],CODIGOS2018[[#This Row],[FUT DECRETO LIQ 2019]])</f>
        <v>1</v>
      </c>
    </row>
    <row r="5" spans="1:56" s="23" customFormat="1" ht="15" customHeight="1" x14ac:dyDescent="0.25">
      <c r="A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1101013101 11010101 9999</v>
      </c>
      <c r="B5" s="4" t="s">
        <v>162</v>
      </c>
      <c r="C5" s="64">
        <v>1105</v>
      </c>
      <c r="D5" s="4" t="s">
        <v>5</v>
      </c>
      <c r="E5" s="64">
        <v>11010101</v>
      </c>
      <c r="F5" s="64">
        <v>9999</v>
      </c>
      <c r="G5" s="4" t="s">
        <v>377</v>
      </c>
      <c r="H5" s="65">
        <v>-2443316027</v>
      </c>
      <c r="I5" s="65">
        <v>0</v>
      </c>
      <c r="J5" s="65">
        <v>0</v>
      </c>
      <c r="K5" s="65">
        <v>0</v>
      </c>
      <c r="L5" s="65">
        <v>0</v>
      </c>
      <c r="M5" s="65">
        <v>-2443316027</v>
      </c>
      <c r="N5" s="65">
        <v>-1450647536</v>
      </c>
      <c r="O5" s="24"/>
      <c r="P5" s="68">
        <f>CODIGOS2018[[#This Row],[RECAUDOS]]+CODIGOS2018[[#This Row],[AJUSTE]]</f>
        <v>-1450647536</v>
      </c>
      <c r="Q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" s="60"/>
      <c r="T5" s="60"/>
      <c r="U5" s="26" t="s">
        <v>459</v>
      </c>
      <c r="V5" s="27" t="e">
        <f>IF(Q5="SALUD","SALUD",IF(CODIGOS2018[[#This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" s="28">
        <v>10</v>
      </c>
      <c r="AA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" s="28" t="s">
        <v>463</v>
      </c>
      <c r="AC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" s="28" t="s">
        <v>461</v>
      </c>
      <c r="AE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" s="28" t="s">
        <v>371</v>
      </c>
      <c r="AG5" s="46" t="s">
        <v>462</v>
      </c>
      <c r="AH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" s="47" t="s">
        <v>308</v>
      </c>
      <c r="AJ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" s="72" t="str">
        <f>CONCATENATE(CODIGOS2018[[#This Row],[Código CGR]]," ",CODIGOS2018[[#This Row],[CGR OEI]]," ",CODIGOS2018[[#This Row],[CGR Dest]]," ",CODIGOS2018[[#This Row],[SIT FONDOS]])</f>
        <v>1.1.01.01.31 050 001 C</v>
      </c>
      <c r="AR5" s="73" t="e">
        <f>IF(AND(CODIGOS2018[[#This Row],[MARCA SALUD Y CONTRALORIA]]&lt;&gt;"SALUD",COUNTIF([1]!PLANOPROG[AUX LINEA],CODIGOS2018[[#This Row],[Aux PROG CGR]])=0),"INCLUIR","OK")</f>
        <v>#REF!</v>
      </c>
      <c r="AS5" s="72" t="str">
        <f>CONCATENATE(CODIGOS2018[[#This Row],[Código CGR]]," ",CODIGOS2018[[#This Row],[CGR OEI]]," ",CODIGOS2018[[#This Row],[CGR Dest]]," ",CODIGOS2018[[#This Row],[SIT FONDOS]]," ",CODIGOS2018[[#This Row],[CGR Tercero]])</f>
        <v>1.1.01.01.31 050 001 C 000000000000000</v>
      </c>
      <c r="AT5" s="73" t="e">
        <f>IF(AND(CODIGOS2018[[#This Row],[MARCA SALUD Y CONTRALORIA]]&lt;&gt;"SALUD",COUNTIF([1]!PLANOEJEC[AUX LINEA],CODIGOS2018[[#This Row],[Aux EJEC CGR]])=0),"INCLUIR","OK")</f>
        <v>#REF!</v>
      </c>
      <c r="AU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" s="76" t="str">
        <f>CONCATENATE(MID(D5,1,1),".",MID(D5,3,1),".",MID(D5,4,2),".",MID(D5,6,2),".",MID(D5,8,2))</f>
        <v>1.1.01.01.31</v>
      </c>
      <c r="AW5" s="77">
        <f>+LEN(CODIGOS2018[[#This Row],[POS PRE]])</f>
        <v>11</v>
      </c>
      <c r="AX5" s="76" t="b">
        <f>+EXACT(CODIGOS2018[[#This Row],[CODIGO AUTOMATICO CGR]],CODIGOS2018[[#This Row],[Código CGR]])</f>
        <v>1</v>
      </c>
      <c r="AY5" s="78" t="s">
        <v>308</v>
      </c>
      <c r="AZ5" s="78" t="b">
        <f>EXACT(CODIGOS2018[[#This Row],[Código FUT]],CODIGOS2018[[#This Row],[CODIFICACION MARCO FISCAL]])</f>
        <v>1</v>
      </c>
      <c r="BA5" s="81" t="s">
        <v>308</v>
      </c>
      <c r="BB5" s="82" t="b">
        <f>EXACT(CODIGOS2018[[#This Row],[Código FUT]],CODIGOS2018[[#This Row],[REPORTE II TRIM]])</f>
        <v>1</v>
      </c>
      <c r="BC5" s="135" t="s">
        <v>308</v>
      </c>
      <c r="BD5" s="135" t="b">
        <f>EXACT(CODIGOS2018[[#This Row],[Código FUT]],CODIGOS2018[[#This Row],[FUT DECRETO LIQ 2019]])</f>
        <v>1</v>
      </c>
    </row>
    <row r="6" spans="1:56" ht="15" customHeight="1" x14ac:dyDescent="0.25">
      <c r="A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1101013701 11010101 9999</v>
      </c>
      <c r="B6" s="84" t="s">
        <v>162</v>
      </c>
      <c r="C6" s="64">
        <v>1105</v>
      </c>
      <c r="D6" s="4" t="s">
        <v>6</v>
      </c>
      <c r="E6" s="64">
        <v>11010101</v>
      </c>
      <c r="F6" s="64">
        <v>9999</v>
      </c>
      <c r="G6" s="4" t="s">
        <v>378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24"/>
      <c r="P6" s="68">
        <f>CODIGOS2018[[#This Row],[RECAUDOS]]+CODIGOS2018[[#This Row],[AJUSTE]]</f>
        <v>0</v>
      </c>
      <c r="Q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" s="60"/>
      <c r="T6" s="60"/>
      <c r="U6" s="26" t="s">
        <v>464</v>
      </c>
      <c r="V6" s="27" t="e">
        <f>IF(Q6="SALUD","SALUD",IF(CODIGOS2018[[#This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" s="28">
        <v>10</v>
      </c>
      <c r="AA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" s="28" t="s">
        <v>460</v>
      </c>
      <c r="AC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" s="28" t="s">
        <v>461</v>
      </c>
      <c r="AE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" s="28" t="s">
        <v>371</v>
      </c>
      <c r="AG6" s="46" t="s">
        <v>462</v>
      </c>
      <c r="AH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" s="47" t="s">
        <v>282</v>
      </c>
      <c r="AJ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" s="72" t="str">
        <f>CONCATENATE(CODIGOS2018[[#This Row],[Código CGR]]," ",CODIGOS2018[[#This Row],[CGR OEI]]," ",CODIGOS2018[[#This Row],[CGR Dest]]," ",CODIGOS2018[[#This Row],[SIT FONDOS]])</f>
        <v>1.1.01.01.37.01 002 001 C</v>
      </c>
      <c r="AR6" s="73" t="e">
        <f>IF(AND(CODIGOS2018[[#This Row],[MARCA SALUD Y CONTRALORIA]]&lt;&gt;"SALUD",COUNTIF([1]!PLANOPROG[AUX LINEA],CODIGOS2018[[#This Row],[Aux PROG CGR]])=0),"INCLUIR","OK")</f>
        <v>#REF!</v>
      </c>
      <c r="AS6" s="72" t="str">
        <f>CONCATENATE(CODIGOS2018[[#This Row],[Código CGR]]," ",CODIGOS2018[[#This Row],[CGR OEI]]," ",CODIGOS2018[[#This Row],[CGR Dest]]," ",CODIGOS2018[[#This Row],[SIT FONDOS]]," ",CODIGOS2018[[#This Row],[CGR Tercero]])</f>
        <v>1.1.01.01.37.01 002 001 C 000000000000000</v>
      </c>
      <c r="AT6" s="73" t="e">
        <f>IF(AND(CODIGOS2018[[#This Row],[MARCA SALUD Y CONTRALORIA]]&lt;&gt;"SALUD",COUNTIF([1]!PLANOEJEC[AUX LINEA],CODIGOS2018[[#This Row],[Aux EJEC CGR]])=0),"INCLUIR","OK")</f>
        <v>#REF!</v>
      </c>
      <c r="AU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" s="76" t="str">
        <f>CONCATENATE(MID(D6,1,1),".",MID(D6,3,1),".",MID(D6,4,2),".",MID(D6,6,2),".",MID(D6,8,2),".",MID(D6,10,2))</f>
        <v>1.1.01.01.37.01</v>
      </c>
      <c r="AW6" s="77">
        <f>+LEN(CODIGOS2018[[#This Row],[POS PRE]])</f>
        <v>11</v>
      </c>
      <c r="AX6" s="76" t="b">
        <f>+EXACT(CODIGOS2018[[#This Row],[CODIGO AUTOMATICO CGR]],CODIGOS2018[[#This Row],[Código CGR]])</f>
        <v>1</v>
      </c>
      <c r="AY6" s="78" t="s">
        <v>282</v>
      </c>
      <c r="AZ6" s="78" t="b">
        <f>EXACT(CODIGOS2018[[#This Row],[Código FUT]],CODIGOS2018[[#This Row],[CODIFICACION MARCO FISCAL]])</f>
        <v>1</v>
      </c>
      <c r="BA6" s="81" t="s">
        <v>282</v>
      </c>
      <c r="BB6" s="82" t="b">
        <f>EXACT(CODIGOS2018[[#This Row],[Código FUT]],CODIGOS2018[[#This Row],[REPORTE II TRIM]])</f>
        <v>1</v>
      </c>
      <c r="BC6" s="135" t="e">
        <v>#N/A</v>
      </c>
      <c r="BD6" s="135" t="e">
        <f>EXACT(CODIGOS2018[[#This Row],[Código FUT]],CODIGOS2018[[#This Row],[FUT DECRETO LIQ 2019]])</f>
        <v>#N/A</v>
      </c>
    </row>
    <row r="7" spans="1:56" ht="15" customHeight="1" x14ac:dyDescent="0.25">
      <c r="A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1101013701 11010102 9999</v>
      </c>
      <c r="B7" s="4" t="s">
        <v>162</v>
      </c>
      <c r="C7" s="64">
        <v>1105</v>
      </c>
      <c r="D7" s="4" t="s">
        <v>6</v>
      </c>
      <c r="E7" s="64">
        <v>11010102</v>
      </c>
      <c r="F7" s="64">
        <v>9999</v>
      </c>
      <c r="G7" s="4" t="s">
        <v>378</v>
      </c>
      <c r="H7" s="65">
        <v>-11600820000</v>
      </c>
      <c r="I7" s="65">
        <v>0</v>
      </c>
      <c r="J7" s="65">
        <v>0</v>
      </c>
      <c r="K7" s="65">
        <v>0</v>
      </c>
      <c r="L7" s="65">
        <v>0</v>
      </c>
      <c r="M7" s="65">
        <v>-11600820000</v>
      </c>
      <c r="N7" s="65">
        <v>-12560566138</v>
      </c>
      <c r="O7" s="24"/>
      <c r="P7" s="68">
        <f>CODIGOS2018[[#This Row],[RECAUDOS]]+CODIGOS2018[[#This Row],[AJUSTE]]</f>
        <v>-12560566138</v>
      </c>
      <c r="Q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" s="60"/>
      <c r="T7" s="60"/>
      <c r="U7" s="26" t="s">
        <v>464</v>
      </c>
      <c r="V7" s="27" t="e">
        <f>IF(Q7="SALUD","SALUD",IF(CODIGOS2018[[#This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" s="28">
        <v>10</v>
      </c>
      <c r="AA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" s="28" t="s">
        <v>460</v>
      </c>
      <c r="AC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" s="28" t="s">
        <v>461</v>
      </c>
      <c r="AE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" s="28" t="s">
        <v>371</v>
      </c>
      <c r="AG7" s="46" t="s">
        <v>462</v>
      </c>
      <c r="AH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" s="47" t="s">
        <v>282</v>
      </c>
      <c r="AJ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" s="72" t="str">
        <f>CONCATENATE(CODIGOS2018[[#This Row],[Código CGR]]," ",CODIGOS2018[[#This Row],[CGR OEI]]," ",CODIGOS2018[[#This Row],[CGR Dest]]," ",CODIGOS2018[[#This Row],[SIT FONDOS]])</f>
        <v>1.1.01.01.37.01 002 001 C</v>
      </c>
      <c r="AR7" s="73" t="e">
        <f>IF(AND(CODIGOS2018[[#This Row],[MARCA SALUD Y CONTRALORIA]]&lt;&gt;"SALUD",COUNTIF([1]!PLANOPROG[AUX LINEA],CODIGOS2018[[#This Row],[Aux PROG CGR]])=0),"INCLUIR","OK")</f>
        <v>#REF!</v>
      </c>
      <c r="AS7" s="72" t="str">
        <f>CONCATENATE(CODIGOS2018[[#This Row],[Código CGR]]," ",CODIGOS2018[[#This Row],[CGR OEI]]," ",CODIGOS2018[[#This Row],[CGR Dest]]," ",CODIGOS2018[[#This Row],[SIT FONDOS]]," ",CODIGOS2018[[#This Row],[CGR Tercero]])</f>
        <v>1.1.01.01.37.01 002 001 C 000000000000000</v>
      </c>
      <c r="AT7" s="73" t="e">
        <f>IF(AND(CODIGOS2018[[#This Row],[MARCA SALUD Y CONTRALORIA]]&lt;&gt;"SALUD",COUNTIF([1]!PLANOEJEC[AUX LINEA],CODIGOS2018[[#This Row],[Aux EJEC CGR]])=0),"INCLUIR","OK")</f>
        <v>#REF!</v>
      </c>
      <c r="AU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" s="76" t="str">
        <f>CONCATENATE(MID(D7,1,1),".",MID(D7,3,1),".",MID(D7,4,2),".",MID(D7,6,2),".",MID(D7,8,2),".",MID(D7,10,2))</f>
        <v>1.1.01.01.37.01</v>
      </c>
      <c r="AW7" s="77">
        <f>+LEN(CODIGOS2018[[#This Row],[POS PRE]])</f>
        <v>11</v>
      </c>
      <c r="AX7" s="76" t="b">
        <f>+EXACT(CODIGOS2018[[#This Row],[CODIGO AUTOMATICO CGR]],CODIGOS2018[[#This Row],[Código CGR]])</f>
        <v>1</v>
      </c>
      <c r="AY7" s="78" t="s">
        <v>282</v>
      </c>
      <c r="AZ7" s="78" t="b">
        <f>EXACT(CODIGOS2018[[#This Row],[Código FUT]],CODIGOS2018[[#This Row],[CODIFICACION MARCO FISCAL]])</f>
        <v>1</v>
      </c>
      <c r="BA7" s="81" t="s">
        <v>282</v>
      </c>
      <c r="BB7" s="82" t="b">
        <f>EXACT(CODIGOS2018[[#This Row],[Código FUT]],CODIGOS2018[[#This Row],[REPORTE II TRIM]])</f>
        <v>1</v>
      </c>
      <c r="BC7" s="135" t="s">
        <v>282</v>
      </c>
      <c r="BD7" s="135" t="b">
        <f>EXACT(CODIGOS2018[[#This Row],[Código FUT]],CODIGOS2018[[#This Row],[FUT DECRETO LIQ 2019]])</f>
        <v>1</v>
      </c>
    </row>
    <row r="8" spans="1:56" ht="15" customHeight="1" x14ac:dyDescent="0.25">
      <c r="A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11010231010101 11010201 9999</v>
      </c>
      <c r="B8" s="4" t="s">
        <v>162</v>
      </c>
      <c r="C8" s="64">
        <v>1105</v>
      </c>
      <c r="D8" s="4" t="s">
        <v>7</v>
      </c>
      <c r="E8" s="64">
        <v>11010201</v>
      </c>
      <c r="F8" s="64">
        <v>9999</v>
      </c>
      <c r="G8" s="4" t="s">
        <v>150</v>
      </c>
      <c r="H8" s="65">
        <v>-18090101712</v>
      </c>
      <c r="I8" s="65">
        <v>0</v>
      </c>
      <c r="J8" s="65">
        <v>0</v>
      </c>
      <c r="K8" s="65">
        <v>-1172450469</v>
      </c>
      <c r="L8" s="65">
        <v>0</v>
      </c>
      <c r="M8" s="65">
        <v>-19262552181</v>
      </c>
      <c r="N8" s="65">
        <v>-16951250166</v>
      </c>
      <c r="O8" s="24"/>
      <c r="P8" s="68">
        <f>CODIGOS2018[[#This Row],[RECAUDOS]]+CODIGOS2018[[#This Row],[AJUSTE]]</f>
        <v>-16951250166</v>
      </c>
      <c r="Q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" s="60"/>
      <c r="T8" s="60"/>
      <c r="U8" s="26" t="s">
        <v>468</v>
      </c>
      <c r="V8" s="27" t="e">
        <f>IF(Q8="SALUD","SALUD",IF(CODIGOS2018[[#This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" s="28">
        <v>10</v>
      </c>
      <c r="AA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" s="28" t="s">
        <v>460</v>
      </c>
      <c r="AC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" s="28" t="s">
        <v>461</v>
      </c>
      <c r="AE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" s="28" t="s">
        <v>371</v>
      </c>
      <c r="AG8" s="46" t="s">
        <v>462</v>
      </c>
      <c r="AH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" s="47" t="s">
        <v>283</v>
      </c>
      <c r="AJ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" s="72" t="str">
        <f>CONCATENATE(CODIGOS2018[[#This Row],[Código CGR]]," ",CODIGOS2018[[#This Row],[CGR OEI]]," ",CODIGOS2018[[#This Row],[CGR Dest]]," ",CODIGOS2018[[#This Row],[SIT FONDOS]])</f>
        <v>1.1.01.02.31.01.01.01 002 001 C</v>
      </c>
      <c r="AR8" s="73" t="e">
        <f>IF(AND(CODIGOS2018[[#This Row],[MARCA SALUD Y CONTRALORIA]]&lt;&gt;"SALUD",COUNTIF([1]!PLANOPROG[AUX LINEA],CODIGOS2018[[#This Row],[Aux PROG CGR]])=0),"INCLUIR","OK")</f>
        <v>#REF!</v>
      </c>
      <c r="AS8" s="72" t="str">
        <f>CONCATENATE(CODIGOS2018[[#This Row],[Código CGR]]," ",CODIGOS2018[[#This Row],[CGR OEI]]," ",CODIGOS2018[[#This Row],[CGR Dest]]," ",CODIGOS2018[[#This Row],[SIT FONDOS]]," ",CODIGOS2018[[#This Row],[CGR Tercero]])</f>
        <v>1.1.01.02.31.01.01.01 002 001 C 000000000000000</v>
      </c>
      <c r="AT8" s="73" t="e">
        <f>IF(AND(CODIGOS2018[[#This Row],[MARCA SALUD Y CONTRALORIA]]&lt;&gt;"SALUD",COUNTIF([1]!PLANOEJEC[AUX LINEA],CODIGOS2018[[#This Row],[Aux EJEC CGR]])=0),"INCLUIR","OK")</f>
        <v>#REF!</v>
      </c>
      <c r="AU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" s="76" t="str">
        <f>CONCATENATE(MID(D8,1,1),".",MID(D8,3,1),".",MID(D8,4,2),".",MID(D8,6,2),".",MID(D8,8,2),".",MID(D8,10,2),".",MID(D8,12,2),".",MID(D8,14,2))</f>
        <v>1.1.01.02.31.01.01.01</v>
      </c>
      <c r="AW8" s="77">
        <f>+LEN(CODIGOS2018[[#This Row],[POS PRE]])</f>
        <v>15</v>
      </c>
      <c r="AX8" s="76" t="b">
        <f>+EXACT(CODIGOS2018[[#This Row],[CODIGO AUTOMATICO CGR]],CODIGOS2018[[#This Row],[Código CGR]])</f>
        <v>1</v>
      </c>
      <c r="AY8" s="78" t="s">
        <v>283</v>
      </c>
      <c r="AZ8" s="78" t="b">
        <f>EXACT(CODIGOS2018[[#This Row],[Código FUT]],CODIGOS2018[[#This Row],[CODIFICACION MARCO FISCAL]])</f>
        <v>1</v>
      </c>
      <c r="BA8" s="81" t="s">
        <v>283</v>
      </c>
      <c r="BB8" s="82" t="b">
        <f>EXACT(CODIGOS2018[[#This Row],[Código FUT]],CODIGOS2018[[#This Row],[REPORTE II TRIM]])</f>
        <v>1</v>
      </c>
      <c r="BC8" s="135" t="s">
        <v>283</v>
      </c>
      <c r="BD8" s="135" t="b">
        <f>EXACT(CODIGOS2018[[#This Row],[Código FUT]],CODIGOS2018[[#This Row],[FUT DECRETO LIQ 2019]])</f>
        <v>1</v>
      </c>
    </row>
    <row r="9" spans="1:56" ht="15" customHeight="1" x14ac:dyDescent="0.25">
      <c r="A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11010231010301 11010201 9999</v>
      </c>
      <c r="B9" s="4" t="s">
        <v>162</v>
      </c>
      <c r="C9" s="64">
        <v>1105</v>
      </c>
      <c r="D9" s="4" t="s">
        <v>8</v>
      </c>
      <c r="E9" s="64">
        <v>11010201</v>
      </c>
      <c r="F9" s="64">
        <v>9999</v>
      </c>
      <c r="G9" s="4" t="s">
        <v>160</v>
      </c>
      <c r="H9" s="65">
        <v>-622324163</v>
      </c>
      <c r="I9" s="65">
        <v>0</v>
      </c>
      <c r="J9" s="65">
        <v>0</v>
      </c>
      <c r="K9" s="65">
        <v>0</v>
      </c>
      <c r="L9" s="65">
        <v>0</v>
      </c>
      <c r="M9" s="65">
        <v>-622324163</v>
      </c>
      <c r="N9" s="65">
        <v>-1988188165</v>
      </c>
      <c r="O9" s="24"/>
      <c r="P9" s="68">
        <f>CODIGOS2018[[#This Row],[RECAUDOS]]+CODIGOS2018[[#This Row],[AJUSTE]]</f>
        <v>-1988188165</v>
      </c>
      <c r="Q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" s="60"/>
      <c r="T9" s="60"/>
      <c r="U9" s="26" t="s">
        <v>473</v>
      </c>
      <c r="V9" s="27" t="e">
        <f>IF(Q9="SALUD","SALUD",IF(CODIGOS2018[[#This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" s="28">
        <v>10</v>
      </c>
      <c r="AA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" s="28" t="s">
        <v>460</v>
      </c>
      <c r="AC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" s="28" t="s">
        <v>461</v>
      </c>
      <c r="AE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" s="28" t="s">
        <v>371</v>
      </c>
      <c r="AG9" s="46" t="s">
        <v>462</v>
      </c>
      <c r="AH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" s="47" t="s">
        <v>284</v>
      </c>
      <c r="AJ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" s="72" t="str">
        <f>CONCATENATE(CODIGOS2018[[#This Row],[Código CGR]]," ",CODIGOS2018[[#This Row],[CGR OEI]]," ",CODIGOS2018[[#This Row],[CGR Dest]]," ",CODIGOS2018[[#This Row],[SIT FONDOS]])</f>
        <v>1.1.01.02.31.01.03.01 002 001 C</v>
      </c>
      <c r="AR9" s="73" t="e">
        <f>IF(AND(CODIGOS2018[[#This Row],[MARCA SALUD Y CONTRALORIA]]&lt;&gt;"SALUD",COUNTIF([1]!PLANOPROG[AUX LINEA],CODIGOS2018[[#This Row],[Aux PROG CGR]])=0),"INCLUIR","OK")</f>
        <v>#REF!</v>
      </c>
      <c r="AS9" s="72" t="str">
        <f>CONCATENATE(CODIGOS2018[[#This Row],[Código CGR]]," ",CODIGOS2018[[#This Row],[CGR OEI]]," ",CODIGOS2018[[#This Row],[CGR Dest]]," ",CODIGOS2018[[#This Row],[SIT FONDOS]]," ",CODIGOS2018[[#This Row],[CGR Tercero]])</f>
        <v>1.1.01.02.31.01.03.01 002 001 C 000000000000000</v>
      </c>
      <c r="AT9" s="73" t="e">
        <f>IF(AND(CODIGOS2018[[#This Row],[MARCA SALUD Y CONTRALORIA]]&lt;&gt;"SALUD",COUNTIF([1]!PLANOEJEC[AUX LINEA],CODIGOS2018[[#This Row],[Aux EJEC CGR]])=0),"INCLUIR","OK")</f>
        <v>#REF!</v>
      </c>
      <c r="AU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" s="76" t="str">
        <f>CONCATENATE(MID(D9,1,1),".",MID(D9,3,1),".",MID(D9,4,2),".",MID(D9,6,2),".",MID(D9,8,2),".",MID(D9,10,2),".",MID(D9,12,2),".",MID(D9,14,2))</f>
        <v>1.1.01.02.31.01.03.01</v>
      </c>
      <c r="AW9" s="77">
        <f>+LEN(CODIGOS2018[[#This Row],[POS PRE]])</f>
        <v>15</v>
      </c>
      <c r="AX9" s="76" t="b">
        <f>+EXACT(CODIGOS2018[[#This Row],[CODIGO AUTOMATICO CGR]],CODIGOS2018[[#This Row],[Código CGR]])</f>
        <v>1</v>
      </c>
      <c r="AY9" s="78" t="s">
        <v>284</v>
      </c>
      <c r="AZ9" s="78" t="b">
        <f>EXACT(CODIGOS2018[[#This Row],[Código FUT]],CODIGOS2018[[#This Row],[CODIFICACION MARCO FISCAL]])</f>
        <v>1</v>
      </c>
      <c r="BA9" s="81" t="s">
        <v>284</v>
      </c>
      <c r="BB9" s="82" t="b">
        <f>EXACT(CODIGOS2018[[#This Row],[Código FUT]],CODIGOS2018[[#This Row],[REPORTE II TRIM]])</f>
        <v>1</v>
      </c>
      <c r="BC9" s="135" t="s">
        <v>284</v>
      </c>
      <c r="BD9" s="135" t="b">
        <f>EXACT(CODIGOS2018[[#This Row],[Código FUT]],CODIGOS2018[[#This Row],[FUT DECRETO LIQ 2019]])</f>
        <v>1</v>
      </c>
    </row>
    <row r="10" spans="1:56" ht="15" customHeight="1" x14ac:dyDescent="0.25">
      <c r="A1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110102310301 11020201 9999</v>
      </c>
      <c r="B10" s="4" t="s">
        <v>162</v>
      </c>
      <c r="C10" s="64">
        <v>1105</v>
      </c>
      <c r="D10" s="4" t="s">
        <v>9</v>
      </c>
      <c r="E10" s="64">
        <v>11020201</v>
      </c>
      <c r="F10" s="64">
        <v>9999</v>
      </c>
      <c r="G10" s="4" t="s">
        <v>159</v>
      </c>
      <c r="H10" s="65">
        <v>-486139045</v>
      </c>
      <c r="I10" s="65">
        <v>0</v>
      </c>
      <c r="J10" s="65">
        <v>0</v>
      </c>
      <c r="K10" s="65">
        <v>0</v>
      </c>
      <c r="L10" s="65">
        <v>0</v>
      </c>
      <c r="M10" s="65">
        <v>-486139045</v>
      </c>
      <c r="N10" s="65">
        <v>-1034999486</v>
      </c>
      <c r="O10" s="24"/>
      <c r="P10" s="68">
        <f>CODIGOS2018[[#This Row],[RECAUDOS]]+CODIGOS2018[[#This Row],[AJUSTE]]</f>
        <v>-1034999486</v>
      </c>
      <c r="Q1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" s="60"/>
      <c r="T10" s="60"/>
      <c r="U10" s="26" t="s">
        <v>475</v>
      </c>
      <c r="V10" s="27" t="e">
        <f>IF(Q10="SALUD","SALUD",IF(CODIGOS2018[[#This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" s="28">
        <v>10</v>
      </c>
      <c r="AA1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" s="28" t="s">
        <v>460</v>
      </c>
      <c r="AC1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" s="28" t="s">
        <v>461</v>
      </c>
      <c r="AE1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" s="28" t="s">
        <v>371</v>
      </c>
      <c r="AG10" s="46" t="s">
        <v>462</v>
      </c>
      <c r="AH1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" s="47" t="s">
        <v>285</v>
      </c>
      <c r="AJ1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" s="72" t="str">
        <f>CONCATENATE(CODIGOS2018[[#This Row],[Código CGR]]," ",CODIGOS2018[[#This Row],[CGR OEI]]," ",CODIGOS2018[[#This Row],[CGR Dest]]," ",CODIGOS2018[[#This Row],[SIT FONDOS]])</f>
        <v>1.1.01.02.31.03.01 002 001 C</v>
      </c>
      <c r="AR10" s="73" t="e">
        <f>IF(AND(CODIGOS2018[[#This Row],[MARCA SALUD Y CONTRALORIA]]&lt;&gt;"SALUD",COUNTIF([1]!PLANOPROG[AUX LINEA],CODIGOS2018[[#This Row],[Aux PROG CGR]])=0),"INCLUIR","OK")</f>
        <v>#REF!</v>
      </c>
      <c r="AS10" s="72" t="str">
        <f>CONCATENATE(CODIGOS2018[[#This Row],[Código CGR]]," ",CODIGOS2018[[#This Row],[CGR OEI]]," ",CODIGOS2018[[#This Row],[CGR Dest]]," ",CODIGOS2018[[#This Row],[SIT FONDOS]]," ",CODIGOS2018[[#This Row],[CGR Tercero]])</f>
        <v>1.1.01.02.31.03.01 002 001 C 000000000000000</v>
      </c>
      <c r="AT10" s="73" t="e">
        <f>IF(AND(CODIGOS2018[[#This Row],[MARCA SALUD Y CONTRALORIA]]&lt;&gt;"SALUD",COUNTIF([1]!PLANOEJEC[AUX LINEA],CODIGOS2018[[#This Row],[Aux EJEC CGR]])=0),"INCLUIR","OK")</f>
        <v>#REF!</v>
      </c>
      <c r="AU1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" s="76" t="str">
        <f>CONCATENATE(MID(D10,1,1),".",MID(D10,3,1),".",MID(D10,4,2),".",MID(D10,6,2),".",MID(D10,8,2),".",MID(D10,10,2),".",MID(D10,12,2))</f>
        <v>1.1.01.02.31.03.01</v>
      </c>
      <c r="AW10" s="77">
        <f>+LEN(CODIGOS2018[[#This Row],[POS PRE]])</f>
        <v>13</v>
      </c>
      <c r="AX10" s="76" t="b">
        <f>+EXACT(CODIGOS2018[[#This Row],[CODIGO AUTOMATICO CGR]],CODIGOS2018[[#This Row],[Código CGR]])</f>
        <v>1</v>
      </c>
      <c r="AY10" s="78" t="s">
        <v>285</v>
      </c>
      <c r="AZ10" s="78" t="b">
        <f>EXACT(CODIGOS2018[[#This Row],[Código FUT]],CODIGOS2018[[#This Row],[CODIFICACION MARCO FISCAL]])</f>
        <v>1</v>
      </c>
      <c r="BA10" s="81" t="s">
        <v>285</v>
      </c>
      <c r="BB10" s="82" t="b">
        <f>EXACT(CODIGOS2018[[#This Row],[Código FUT]],CODIGOS2018[[#This Row],[REPORTE II TRIM]])</f>
        <v>1</v>
      </c>
      <c r="BC10" s="135" t="s">
        <v>285</v>
      </c>
      <c r="BD10" s="135" t="b">
        <f>EXACT(CODIGOS2018[[#This Row],[Código FUT]],CODIGOS2018[[#This Row],[FUT DECRETO LIQ 2019]])</f>
        <v>1</v>
      </c>
    </row>
    <row r="11" spans="1:56" ht="15" customHeight="1" x14ac:dyDescent="0.25">
      <c r="A1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110102320101 11010102 9999</v>
      </c>
      <c r="B11" s="84" t="s">
        <v>162</v>
      </c>
      <c r="C11" s="64">
        <v>1105</v>
      </c>
      <c r="D11" s="4" t="s">
        <v>10</v>
      </c>
      <c r="E11" s="64">
        <v>11010102</v>
      </c>
      <c r="F11" s="64">
        <v>9999</v>
      </c>
      <c r="G11" s="4" t="s">
        <v>158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24"/>
      <c r="P11" s="68">
        <f>CODIGOS2018[[#This Row],[RECAUDOS]]+CODIGOS2018[[#This Row],[AJUSTE]]</f>
        <v>0</v>
      </c>
      <c r="Q1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" s="60"/>
      <c r="T11" s="60"/>
      <c r="U11" s="26" t="s">
        <v>477</v>
      </c>
      <c r="V11" s="27" t="e">
        <f>IF(Q11="SALUD","SALUD",IF(CODIGOS2018[[#This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" s="28">
        <v>10</v>
      </c>
      <c r="AA1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" s="28" t="s">
        <v>460</v>
      </c>
      <c r="AC1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" s="28" t="s">
        <v>461</v>
      </c>
      <c r="AE1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" s="28" t="s">
        <v>371</v>
      </c>
      <c r="AG11" s="46" t="s">
        <v>462</v>
      </c>
      <c r="AH1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" s="47" t="s">
        <v>291</v>
      </c>
      <c r="AJ1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" s="72" t="str">
        <f>CONCATENATE(CODIGOS2018[[#This Row],[Código CGR]]," ",CODIGOS2018[[#This Row],[CGR OEI]]," ",CODIGOS2018[[#This Row],[CGR Dest]]," ",CODIGOS2018[[#This Row],[SIT FONDOS]])</f>
        <v>1.1.01.02.32.01 002 001 C</v>
      </c>
      <c r="AR11" s="73" t="e">
        <f>IF(AND(CODIGOS2018[[#This Row],[MARCA SALUD Y CONTRALORIA]]&lt;&gt;"SALUD",COUNTIF([1]!PLANOPROG[AUX LINEA],CODIGOS2018[[#This Row],[Aux PROG CGR]])=0),"INCLUIR","OK")</f>
        <v>#REF!</v>
      </c>
      <c r="AS11" s="72" t="str">
        <f>CONCATENATE(CODIGOS2018[[#This Row],[Código CGR]]," ",CODIGOS2018[[#This Row],[CGR OEI]]," ",CODIGOS2018[[#This Row],[CGR Dest]]," ",CODIGOS2018[[#This Row],[SIT FONDOS]]," ",CODIGOS2018[[#This Row],[CGR Tercero]])</f>
        <v>1.1.01.02.32.01 002 001 C 000000000000000</v>
      </c>
      <c r="AT11" s="73" t="e">
        <f>IF(AND(CODIGOS2018[[#This Row],[MARCA SALUD Y CONTRALORIA]]&lt;&gt;"SALUD",COUNTIF([1]!PLANOEJEC[AUX LINEA],CODIGOS2018[[#This Row],[Aux EJEC CGR]])=0),"INCLUIR","OK")</f>
        <v>#REF!</v>
      </c>
      <c r="AU1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" s="76" t="str">
        <f>CONCATENATE(MID(D11,1,1),".",MID(D11,3,1),".",MID(D11,4,2),".",MID(D11,6,2),".",MID(D11,8,2),".",MID(D11,10,2))</f>
        <v>1.1.01.02.32.01</v>
      </c>
      <c r="AW11" s="77">
        <f>+LEN(CODIGOS2018[[#This Row],[POS PRE]])</f>
        <v>13</v>
      </c>
      <c r="AX11" s="76" t="b">
        <f>+EXACT(CODIGOS2018[[#This Row],[CODIGO AUTOMATICO CGR]],CODIGOS2018[[#This Row],[Código CGR]])</f>
        <v>1</v>
      </c>
      <c r="AY11" s="78" t="s">
        <v>291</v>
      </c>
      <c r="AZ11" s="78" t="b">
        <f>EXACT(CODIGOS2018[[#This Row],[Código FUT]],CODIGOS2018[[#This Row],[CODIFICACION MARCO FISCAL]])</f>
        <v>1</v>
      </c>
      <c r="BA11" s="81" t="s">
        <v>291</v>
      </c>
      <c r="BB11" s="82" t="b">
        <f>EXACT(CODIGOS2018[[#This Row],[Código FUT]],CODIGOS2018[[#This Row],[REPORTE II TRIM]])</f>
        <v>1</v>
      </c>
      <c r="BC11" s="135" t="e">
        <v>#N/A</v>
      </c>
      <c r="BD11" s="135" t="e">
        <f>EXACT(CODIGOS2018[[#This Row],[Código FUT]],CODIGOS2018[[#This Row],[FUT DECRETO LIQ 2019]])</f>
        <v>#N/A</v>
      </c>
    </row>
    <row r="12" spans="1:56" ht="15" customHeight="1" x14ac:dyDescent="0.25">
      <c r="A1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110102320101 11010202 9999</v>
      </c>
      <c r="B12" s="4" t="s">
        <v>162</v>
      </c>
      <c r="C12" s="64">
        <v>1105</v>
      </c>
      <c r="D12" s="4" t="s">
        <v>10</v>
      </c>
      <c r="E12" s="64">
        <v>11010202</v>
      </c>
      <c r="F12" s="64">
        <v>9999</v>
      </c>
      <c r="G12" s="4" t="s">
        <v>158</v>
      </c>
      <c r="H12" s="65">
        <v>-319821827</v>
      </c>
      <c r="I12" s="65">
        <v>0</v>
      </c>
      <c r="J12" s="65">
        <v>0</v>
      </c>
      <c r="K12" s="65">
        <v>0</v>
      </c>
      <c r="L12" s="65">
        <v>0</v>
      </c>
      <c r="M12" s="65">
        <v>-319821827</v>
      </c>
      <c r="N12" s="65">
        <v>-395453845</v>
      </c>
      <c r="O12" s="24"/>
      <c r="P12" s="68">
        <f>CODIGOS2018[[#This Row],[RECAUDOS]]+CODIGOS2018[[#This Row],[AJUSTE]]</f>
        <v>-395453845</v>
      </c>
      <c r="Q1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" s="60"/>
      <c r="T12" s="60"/>
      <c r="U12" s="26" t="s">
        <v>477</v>
      </c>
      <c r="V12" s="27" t="e">
        <f>IF(Q12="SALUD","SALUD",IF(CODIGOS2018[[#This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" s="28">
        <v>10</v>
      </c>
      <c r="AA1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" s="28" t="s">
        <v>460</v>
      </c>
      <c r="AC1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" s="28" t="s">
        <v>461</v>
      </c>
      <c r="AE1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" s="28" t="s">
        <v>371</v>
      </c>
      <c r="AG12" s="46" t="s">
        <v>462</v>
      </c>
      <c r="AH1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" s="47" t="s">
        <v>291</v>
      </c>
      <c r="AJ1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" s="72" t="str">
        <f>CONCATENATE(CODIGOS2018[[#This Row],[Código CGR]]," ",CODIGOS2018[[#This Row],[CGR OEI]]," ",CODIGOS2018[[#This Row],[CGR Dest]]," ",CODIGOS2018[[#This Row],[SIT FONDOS]])</f>
        <v>1.1.01.02.32.01 002 001 C</v>
      </c>
      <c r="AR12" s="73" t="e">
        <f>IF(AND(CODIGOS2018[[#This Row],[MARCA SALUD Y CONTRALORIA]]&lt;&gt;"SALUD",COUNTIF([1]!PLANOPROG[AUX LINEA],CODIGOS2018[[#This Row],[Aux PROG CGR]])=0),"INCLUIR","OK")</f>
        <v>#REF!</v>
      </c>
      <c r="AS12" s="72" t="str">
        <f>CONCATENATE(CODIGOS2018[[#This Row],[Código CGR]]," ",CODIGOS2018[[#This Row],[CGR OEI]]," ",CODIGOS2018[[#This Row],[CGR Dest]]," ",CODIGOS2018[[#This Row],[SIT FONDOS]]," ",CODIGOS2018[[#This Row],[CGR Tercero]])</f>
        <v>1.1.01.02.32.01 002 001 C 000000000000000</v>
      </c>
      <c r="AT12" s="73" t="e">
        <f>IF(AND(CODIGOS2018[[#This Row],[MARCA SALUD Y CONTRALORIA]]&lt;&gt;"SALUD",COUNTIF([1]!PLANOEJEC[AUX LINEA],CODIGOS2018[[#This Row],[Aux EJEC CGR]])=0),"INCLUIR","OK")</f>
        <v>#REF!</v>
      </c>
      <c r="AU1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" s="76" t="str">
        <f>CONCATENATE(MID(D12,1,1),".",MID(D12,3,1),".",MID(D12,4,2),".",MID(D12,6,2),".",MID(D12,8,2),".",MID(D12,10,2))</f>
        <v>1.1.01.02.32.01</v>
      </c>
      <c r="AW12" s="77">
        <f>+LEN(CODIGOS2018[[#This Row],[POS PRE]])</f>
        <v>13</v>
      </c>
      <c r="AX12" s="76" t="b">
        <f>+EXACT(CODIGOS2018[[#This Row],[CODIGO AUTOMATICO CGR]],CODIGOS2018[[#This Row],[Código CGR]])</f>
        <v>1</v>
      </c>
      <c r="AY12" s="78" t="s">
        <v>291</v>
      </c>
      <c r="AZ12" s="78" t="b">
        <f>EXACT(CODIGOS2018[[#This Row],[Código FUT]],CODIGOS2018[[#This Row],[CODIFICACION MARCO FISCAL]])</f>
        <v>1</v>
      </c>
      <c r="BA12" s="81" t="s">
        <v>291</v>
      </c>
      <c r="BB12" s="82" t="b">
        <f>EXACT(CODIGOS2018[[#This Row],[Código FUT]],CODIGOS2018[[#This Row],[REPORTE II TRIM]])</f>
        <v>1</v>
      </c>
      <c r="BC12" s="135" t="s">
        <v>291</v>
      </c>
      <c r="BD12" s="135" t="b">
        <f>EXACT(CODIGOS2018[[#This Row],[Código FUT]],CODIGOS2018[[#This Row],[FUT DECRETO LIQ 2019]])</f>
        <v>1</v>
      </c>
    </row>
    <row r="13" spans="1:56" ht="15" customHeight="1" x14ac:dyDescent="0.25">
      <c r="A1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110102320301 11010202 9999</v>
      </c>
      <c r="B13" s="4" t="s">
        <v>162</v>
      </c>
      <c r="C13" s="64">
        <v>1105</v>
      </c>
      <c r="D13" s="4" t="s">
        <v>11</v>
      </c>
      <c r="E13" s="64">
        <v>11010202</v>
      </c>
      <c r="F13" s="64">
        <v>9999</v>
      </c>
      <c r="G13" s="4" t="s">
        <v>157</v>
      </c>
      <c r="H13" s="65">
        <v>-344477356</v>
      </c>
      <c r="I13" s="65">
        <v>0</v>
      </c>
      <c r="J13" s="65">
        <v>0</v>
      </c>
      <c r="K13" s="65">
        <v>0</v>
      </c>
      <c r="L13" s="65">
        <v>0</v>
      </c>
      <c r="M13" s="65">
        <v>-344477356</v>
      </c>
      <c r="N13" s="65">
        <v>-689868323</v>
      </c>
      <c r="O13" s="24"/>
      <c r="P13" s="68">
        <f>CODIGOS2018[[#This Row],[RECAUDOS]]+CODIGOS2018[[#This Row],[AJUSTE]]</f>
        <v>-689868323</v>
      </c>
      <c r="Q1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" s="60"/>
      <c r="T13" s="60"/>
      <c r="U13" s="26" t="s">
        <v>478</v>
      </c>
      <c r="V13" s="27" t="e">
        <f>IF(Q13="SALUD","SALUD",IF(CODIGOS2018[[#This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" s="28">
        <v>10</v>
      </c>
      <c r="AA1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" s="28" t="s">
        <v>460</v>
      </c>
      <c r="AC1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" s="28" t="s">
        <v>461</v>
      </c>
      <c r="AE1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" s="28" t="s">
        <v>371</v>
      </c>
      <c r="AG13" s="46" t="s">
        <v>462</v>
      </c>
      <c r="AH1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" s="47" t="s">
        <v>292</v>
      </c>
      <c r="AJ1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" s="72" t="str">
        <f>CONCATENATE(CODIGOS2018[[#This Row],[Código CGR]]," ",CODIGOS2018[[#This Row],[CGR OEI]]," ",CODIGOS2018[[#This Row],[CGR Dest]]," ",CODIGOS2018[[#This Row],[SIT FONDOS]])</f>
        <v>1.1.01.02.32.03 002 001 C</v>
      </c>
      <c r="AR13" s="73" t="e">
        <f>IF(AND(CODIGOS2018[[#This Row],[MARCA SALUD Y CONTRALORIA]]&lt;&gt;"SALUD",COUNTIF([1]!PLANOPROG[AUX LINEA],CODIGOS2018[[#This Row],[Aux PROG CGR]])=0),"INCLUIR","OK")</f>
        <v>#REF!</v>
      </c>
      <c r="AS13" s="72" t="str">
        <f>CONCATENATE(CODIGOS2018[[#This Row],[Código CGR]]," ",CODIGOS2018[[#This Row],[CGR OEI]]," ",CODIGOS2018[[#This Row],[CGR Dest]]," ",CODIGOS2018[[#This Row],[SIT FONDOS]]," ",CODIGOS2018[[#This Row],[CGR Tercero]])</f>
        <v>1.1.01.02.32.03 002 001 C 000000000000000</v>
      </c>
      <c r="AT13" s="73" t="e">
        <f>IF(AND(CODIGOS2018[[#This Row],[MARCA SALUD Y CONTRALORIA]]&lt;&gt;"SALUD",COUNTIF([1]!PLANOEJEC[AUX LINEA],CODIGOS2018[[#This Row],[Aux EJEC CGR]])=0),"INCLUIR","OK")</f>
        <v>#REF!</v>
      </c>
      <c r="AU1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" s="76" t="str">
        <f>CONCATENATE(MID(D13,1,1),".",MID(D13,3,1),".",MID(D13,4,2),".",MID(D13,6,2),".",MID(D13,8,2),".",MID(D13,10,2))</f>
        <v>1.1.01.02.32.03</v>
      </c>
      <c r="AW13" s="77">
        <f>+LEN(CODIGOS2018[[#This Row],[POS PRE]])</f>
        <v>13</v>
      </c>
      <c r="AX13" s="76" t="b">
        <f>+EXACT(CODIGOS2018[[#This Row],[CODIGO AUTOMATICO CGR]],CODIGOS2018[[#This Row],[Código CGR]])</f>
        <v>1</v>
      </c>
      <c r="AY13" s="78" t="s">
        <v>292</v>
      </c>
      <c r="AZ13" s="78" t="b">
        <f>EXACT(CODIGOS2018[[#This Row],[Código FUT]],CODIGOS2018[[#This Row],[CODIFICACION MARCO FISCAL]])</f>
        <v>1</v>
      </c>
      <c r="BA13" s="81" t="s">
        <v>292</v>
      </c>
      <c r="BB13" s="82" t="b">
        <f>EXACT(CODIGOS2018[[#This Row],[Código FUT]],CODIGOS2018[[#This Row],[REPORTE II TRIM]])</f>
        <v>1</v>
      </c>
      <c r="BC13" s="135" t="s">
        <v>292</v>
      </c>
      <c r="BD13" s="135" t="b">
        <f>EXACT(CODIGOS2018[[#This Row],[Código FUT]],CODIGOS2018[[#This Row],[FUT DECRETO LIQ 2019]])</f>
        <v>1</v>
      </c>
    </row>
    <row r="14" spans="1:56" s="23" customFormat="1" ht="15" customHeight="1" x14ac:dyDescent="0.25">
      <c r="A1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110102330101 11010203 9999</v>
      </c>
      <c r="B14" s="4" t="s">
        <v>162</v>
      </c>
      <c r="C14" s="64">
        <v>1105</v>
      </c>
      <c r="D14" s="4" t="s">
        <v>12</v>
      </c>
      <c r="E14" s="64">
        <v>11010203</v>
      </c>
      <c r="F14" s="64">
        <v>9999</v>
      </c>
      <c r="G14" s="4" t="s">
        <v>379</v>
      </c>
      <c r="H14" s="65">
        <v>-20313964955</v>
      </c>
      <c r="I14" s="65">
        <v>0</v>
      </c>
      <c r="J14" s="65">
        <v>0</v>
      </c>
      <c r="K14" s="65">
        <v>0</v>
      </c>
      <c r="L14" s="65">
        <v>0</v>
      </c>
      <c r="M14" s="65">
        <v>-20313964955</v>
      </c>
      <c r="N14" s="65">
        <v>-19091818451</v>
      </c>
      <c r="O14" s="24"/>
      <c r="P14" s="68">
        <f>CODIGOS2018[[#This Row],[RECAUDOS]]+CODIGOS2018[[#This Row],[AJUSTE]]</f>
        <v>-19091818451</v>
      </c>
      <c r="Q1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" s="60"/>
      <c r="T14" s="60"/>
      <c r="U14" s="26" t="s">
        <v>479</v>
      </c>
      <c r="V14" s="27" t="e">
        <f>IF(Q14="SALUD","SALUD",IF(CODIGOS2018[[#This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" s="28">
        <v>10</v>
      </c>
      <c r="AA1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" s="28" t="s">
        <v>460</v>
      </c>
      <c r="AC1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" s="28" t="s">
        <v>461</v>
      </c>
      <c r="AE1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" s="28" t="s">
        <v>371</v>
      </c>
      <c r="AG14" s="46" t="s">
        <v>462</v>
      </c>
      <c r="AH1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" s="47" t="s">
        <v>297</v>
      </c>
      <c r="AJ1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" s="72" t="str">
        <f>CONCATENATE(CODIGOS2018[[#This Row],[Código CGR]]," ",CODIGOS2018[[#This Row],[CGR OEI]]," ",CODIGOS2018[[#This Row],[CGR Dest]]," ",CODIGOS2018[[#This Row],[SIT FONDOS]])</f>
        <v>1.1.01.02.33.01.01 002 001 C</v>
      </c>
      <c r="AR14" s="73" t="e">
        <f>IF(AND(CODIGOS2018[[#This Row],[MARCA SALUD Y CONTRALORIA]]&lt;&gt;"SALUD",COUNTIF([1]!PLANOPROG[AUX LINEA],CODIGOS2018[[#This Row],[Aux PROG CGR]])=0),"INCLUIR","OK")</f>
        <v>#REF!</v>
      </c>
      <c r="AS14" s="72" t="str">
        <f>CONCATENATE(CODIGOS2018[[#This Row],[Código CGR]]," ",CODIGOS2018[[#This Row],[CGR OEI]]," ",CODIGOS2018[[#This Row],[CGR Dest]]," ",CODIGOS2018[[#This Row],[SIT FONDOS]]," ",CODIGOS2018[[#This Row],[CGR Tercero]])</f>
        <v>1.1.01.02.33.01.01 002 001 C 000000000000000</v>
      </c>
      <c r="AT14" s="73" t="e">
        <f>IF(AND(CODIGOS2018[[#This Row],[MARCA SALUD Y CONTRALORIA]]&lt;&gt;"SALUD",COUNTIF([1]!PLANOEJEC[AUX LINEA],CODIGOS2018[[#This Row],[Aux EJEC CGR]])=0),"INCLUIR","OK")</f>
        <v>#REF!</v>
      </c>
      <c r="AU1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" s="76" t="str">
        <f>CONCATENATE(MID(D14,1,1),".",MID(D14,3,1),".",MID(D14,4,2),".",MID(D14,6,2),".",MID(D14,8,2),".",MID(D14,10,2),".",MID(D14,12,2))</f>
        <v>1.1.01.02.33.01.01</v>
      </c>
      <c r="AW14" s="77">
        <f>+LEN(CODIGOS2018[[#This Row],[POS PRE]])</f>
        <v>13</v>
      </c>
      <c r="AX14" s="76" t="b">
        <f>+EXACT(CODIGOS2018[[#This Row],[CODIGO AUTOMATICO CGR]],CODIGOS2018[[#This Row],[Código CGR]])</f>
        <v>1</v>
      </c>
      <c r="AY14" s="78" t="s">
        <v>297</v>
      </c>
      <c r="AZ14" s="78" t="b">
        <f>EXACT(CODIGOS2018[[#This Row],[Código FUT]],CODIGOS2018[[#This Row],[CODIFICACION MARCO FISCAL]])</f>
        <v>1</v>
      </c>
      <c r="BA14" s="81" t="s">
        <v>297</v>
      </c>
      <c r="BB14" s="82" t="b">
        <f>EXACT(CODIGOS2018[[#This Row],[Código FUT]],CODIGOS2018[[#This Row],[REPORTE II TRIM]])</f>
        <v>1</v>
      </c>
      <c r="BC14" s="135" t="s">
        <v>297</v>
      </c>
      <c r="BD14" s="135" t="b">
        <f>EXACT(CODIGOS2018[[#This Row],[Código FUT]],CODIGOS2018[[#This Row],[FUT DECRETO LIQ 2019]])</f>
        <v>1</v>
      </c>
    </row>
    <row r="15" spans="1:56" ht="15" customHeight="1" x14ac:dyDescent="0.25">
      <c r="A1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110102330301 11010203 9999</v>
      </c>
      <c r="B15" s="4" t="s">
        <v>162</v>
      </c>
      <c r="C15" s="64">
        <v>1105</v>
      </c>
      <c r="D15" s="4" t="s">
        <v>13</v>
      </c>
      <c r="E15" s="64">
        <v>11010203</v>
      </c>
      <c r="F15" s="64">
        <v>9999</v>
      </c>
      <c r="G15" s="4" t="s">
        <v>380</v>
      </c>
      <c r="H15" s="65">
        <v>-315313495</v>
      </c>
      <c r="I15" s="65">
        <v>0</v>
      </c>
      <c r="J15" s="65">
        <v>0</v>
      </c>
      <c r="K15" s="65">
        <v>0</v>
      </c>
      <c r="L15" s="65">
        <v>0</v>
      </c>
      <c r="M15" s="65">
        <v>-315313495</v>
      </c>
      <c r="N15" s="65">
        <v>-426009375</v>
      </c>
      <c r="O15" s="24"/>
      <c r="P15" s="68">
        <f>CODIGOS2018[[#This Row],[RECAUDOS]]+CODIGOS2018[[#This Row],[AJUSTE]]</f>
        <v>-426009375</v>
      </c>
      <c r="Q1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" s="60"/>
      <c r="T15" s="60"/>
      <c r="U15" s="26" t="s">
        <v>480</v>
      </c>
      <c r="V15" s="27" t="e">
        <f>IF(Q15="SALUD","SALUD",IF(CODIGOS2018[[#This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" s="28">
        <v>10</v>
      </c>
      <c r="AA1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" s="28" t="s">
        <v>460</v>
      </c>
      <c r="AC1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" s="28" t="s">
        <v>461</v>
      </c>
      <c r="AE1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" s="28" t="s">
        <v>371</v>
      </c>
      <c r="AG15" s="46" t="s">
        <v>462</v>
      </c>
      <c r="AH1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" s="47" t="s">
        <v>298</v>
      </c>
      <c r="AJ1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" s="72" t="str">
        <f>CONCATENATE(CODIGOS2018[[#This Row],[Código CGR]]," ",CODIGOS2018[[#This Row],[CGR OEI]]," ",CODIGOS2018[[#This Row],[CGR Dest]]," ",CODIGOS2018[[#This Row],[SIT FONDOS]])</f>
        <v>1.1.01.02.33.03.01 002 001 C</v>
      </c>
      <c r="AR15" s="73" t="e">
        <f>IF(AND(CODIGOS2018[[#This Row],[MARCA SALUD Y CONTRALORIA]]&lt;&gt;"SALUD",COUNTIF([1]!PLANOPROG[AUX LINEA],CODIGOS2018[[#This Row],[Aux PROG CGR]])=0),"INCLUIR","OK")</f>
        <v>#REF!</v>
      </c>
      <c r="AS15" s="72" t="str">
        <f>CONCATENATE(CODIGOS2018[[#This Row],[Código CGR]]," ",CODIGOS2018[[#This Row],[CGR OEI]]," ",CODIGOS2018[[#This Row],[CGR Dest]]," ",CODIGOS2018[[#This Row],[SIT FONDOS]]," ",CODIGOS2018[[#This Row],[CGR Tercero]])</f>
        <v>1.1.01.02.33.03.01 002 001 C 000000000000000</v>
      </c>
      <c r="AT15" s="73" t="e">
        <f>IF(AND(CODIGOS2018[[#This Row],[MARCA SALUD Y CONTRALORIA]]&lt;&gt;"SALUD",COUNTIF([1]!PLANOEJEC[AUX LINEA],CODIGOS2018[[#This Row],[Aux EJEC CGR]])=0),"INCLUIR","OK")</f>
        <v>#REF!</v>
      </c>
      <c r="AU1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" s="76" t="str">
        <f>CONCATENATE(MID(D15,1,1),".",MID(D15,3,1),".",MID(D15,4,2),".",MID(D15,6,2),".",MID(D15,8,2),".",MID(D15,10,2),".",MID(D15,12,2))</f>
        <v>1.1.01.02.33.03.01</v>
      </c>
      <c r="AW15" s="77">
        <f>+LEN(CODIGOS2018[[#This Row],[POS PRE]])</f>
        <v>13</v>
      </c>
      <c r="AX15" s="76" t="b">
        <f>+EXACT(CODIGOS2018[[#This Row],[CODIGO AUTOMATICO CGR]],CODIGOS2018[[#This Row],[Código CGR]])</f>
        <v>1</v>
      </c>
      <c r="AY15" s="78" t="s">
        <v>298</v>
      </c>
      <c r="AZ15" s="78" t="b">
        <f>EXACT(CODIGOS2018[[#This Row],[Código FUT]],CODIGOS2018[[#This Row],[CODIFICACION MARCO FISCAL]])</f>
        <v>1</v>
      </c>
      <c r="BA15" s="81" t="s">
        <v>298</v>
      </c>
      <c r="BB15" s="82" t="b">
        <f>EXACT(CODIGOS2018[[#This Row],[Código FUT]],CODIGOS2018[[#This Row],[REPORTE II TRIM]])</f>
        <v>1</v>
      </c>
      <c r="BC15" s="135" t="s">
        <v>298</v>
      </c>
      <c r="BD15" s="135" t="b">
        <f>EXACT(CODIGOS2018[[#This Row],[Código FUT]],CODIGOS2018[[#This Row],[FUT DECRETO LIQ 2019]])</f>
        <v>1</v>
      </c>
    </row>
    <row r="16" spans="1:56" ht="15" customHeight="1" x14ac:dyDescent="0.25">
      <c r="A1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11010235010101 11010204 9999</v>
      </c>
      <c r="B16" s="4" t="s">
        <v>162</v>
      </c>
      <c r="C16" s="64">
        <v>1105</v>
      </c>
      <c r="D16" s="4" t="s">
        <v>14</v>
      </c>
      <c r="E16" s="64">
        <v>11010204</v>
      </c>
      <c r="F16" s="64">
        <v>9999</v>
      </c>
      <c r="G16" s="4" t="s">
        <v>381</v>
      </c>
      <c r="H16" s="65">
        <v>-7772933819</v>
      </c>
      <c r="I16" s="65">
        <v>0</v>
      </c>
      <c r="J16" s="65">
        <v>0</v>
      </c>
      <c r="K16" s="65">
        <v>0</v>
      </c>
      <c r="L16" s="65">
        <v>0</v>
      </c>
      <c r="M16" s="65">
        <v>-7772933819</v>
      </c>
      <c r="N16" s="65">
        <v>-9186231456</v>
      </c>
      <c r="O16" s="24"/>
      <c r="P16" s="68">
        <f>CODIGOS2018[[#This Row],[RECAUDOS]]+CODIGOS2018[[#This Row],[AJUSTE]]</f>
        <v>-9186231456</v>
      </c>
      <c r="Q1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" s="60"/>
      <c r="T16" s="60"/>
      <c r="U16" s="26" t="s">
        <v>481</v>
      </c>
      <c r="V16" s="27" t="e">
        <f>IF(Q16="SALUD","SALUD",IF(CODIGOS2018[[#This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" s="28">
        <v>10</v>
      </c>
      <c r="AA1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" s="28" t="s">
        <v>460</v>
      </c>
      <c r="AC1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" s="28" t="s">
        <v>461</v>
      </c>
      <c r="AE1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" s="28" t="s">
        <v>371</v>
      </c>
      <c r="AG16" s="46" t="s">
        <v>462</v>
      </c>
      <c r="AH1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" s="47" t="s">
        <v>301</v>
      </c>
      <c r="AJ1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" s="72" t="str">
        <f>CONCATENATE(CODIGOS2018[[#This Row],[Código CGR]]," ",CODIGOS2018[[#This Row],[CGR OEI]]," ",CODIGOS2018[[#This Row],[CGR Dest]]," ",CODIGOS2018[[#This Row],[SIT FONDOS]])</f>
        <v>1.1.01.02.35.01.01 002 001 C</v>
      </c>
      <c r="AR16" s="73" t="e">
        <f>IF(AND(CODIGOS2018[[#This Row],[MARCA SALUD Y CONTRALORIA]]&lt;&gt;"SALUD",COUNTIF([1]!PLANOPROG[AUX LINEA],CODIGOS2018[[#This Row],[Aux PROG CGR]])=0),"INCLUIR","OK")</f>
        <v>#REF!</v>
      </c>
      <c r="AS16" s="72" t="str">
        <f>CONCATENATE(CODIGOS2018[[#This Row],[Código CGR]]," ",CODIGOS2018[[#This Row],[CGR OEI]]," ",CODIGOS2018[[#This Row],[CGR Dest]]," ",CODIGOS2018[[#This Row],[SIT FONDOS]]," ",CODIGOS2018[[#This Row],[CGR Tercero]])</f>
        <v>1.1.01.02.35.01.01 002 001 C 000000000000000</v>
      </c>
      <c r="AT16" s="73" t="e">
        <f>IF(AND(CODIGOS2018[[#This Row],[MARCA SALUD Y CONTRALORIA]]&lt;&gt;"SALUD",COUNTIF([1]!PLANOEJEC[AUX LINEA],CODIGOS2018[[#This Row],[Aux EJEC CGR]])=0),"INCLUIR","OK")</f>
        <v>#REF!</v>
      </c>
      <c r="AU1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" s="76" t="str">
        <f>CONCATENATE(MID(D16,1,1),".",MID(D16,3,1),".",MID(D16,4,2),".",MID(D16,6,2),".",MID(D16,8,2),".",MID(D16,10,2),".",MID(D16,12,2))</f>
        <v>1.1.01.02.35.01.01</v>
      </c>
      <c r="AW16" s="77">
        <f>+LEN(CODIGOS2018[[#This Row],[POS PRE]])</f>
        <v>15</v>
      </c>
      <c r="AX16" s="76" t="b">
        <f>+EXACT(CODIGOS2018[[#This Row],[CODIGO AUTOMATICO CGR]],CODIGOS2018[[#This Row],[Código CGR]])</f>
        <v>1</v>
      </c>
      <c r="AY16" s="78" t="s">
        <v>301</v>
      </c>
      <c r="AZ16" s="78" t="b">
        <f>EXACT(CODIGOS2018[[#This Row],[Código FUT]],CODIGOS2018[[#This Row],[CODIFICACION MARCO FISCAL]])</f>
        <v>1</v>
      </c>
      <c r="BA16" s="81" t="s">
        <v>301</v>
      </c>
      <c r="BB16" s="82" t="b">
        <f>EXACT(CODIGOS2018[[#This Row],[Código FUT]],CODIGOS2018[[#This Row],[REPORTE II TRIM]])</f>
        <v>1</v>
      </c>
      <c r="BC16" s="135" t="s">
        <v>301</v>
      </c>
      <c r="BD16" s="135" t="b">
        <f>EXACT(CODIGOS2018[[#This Row],[Código FUT]],CODIGOS2018[[#This Row],[FUT DECRETO LIQ 2019]])</f>
        <v>1</v>
      </c>
    </row>
    <row r="17" spans="1:56" ht="15" customHeight="1" x14ac:dyDescent="0.25">
      <c r="A1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11010235030101 11010204 9999</v>
      </c>
      <c r="B17" s="4" t="s">
        <v>162</v>
      </c>
      <c r="C17" s="64">
        <v>1105</v>
      </c>
      <c r="D17" s="4" t="s">
        <v>15</v>
      </c>
      <c r="E17" s="64">
        <v>11010204</v>
      </c>
      <c r="F17" s="64">
        <v>9999</v>
      </c>
      <c r="G17" s="4" t="s">
        <v>382</v>
      </c>
      <c r="H17" s="65">
        <v>-1596504301</v>
      </c>
      <c r="I17" s="65">
        <v>0</v>
      </c>
      <c r="J17" s="65">
        <v>0</v>
      </c>
      <c r="K17" s="65">
        <v>0</v>
      </c>
      <c r="L17" s="65">
        <v>0</v>
      </c>
      <c r="M17" s="65">
        <v>-1596504301</v>
      </c>
      <c r="N17" s="65">
        <v>-4033055375</v>
      </c>
      <c r="O17" s="24"/>
      <c r="P17" s="68">
        <f>CODIGOS2018[[#This Row],[RECAUDOS]]+CODIGOS2018[[#This Row],[AJUSTE]]</f>
        <v>-4033055375</v>
      </c>
      <c r="Q1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" s="60"/>
      <c r="T17" s="60"/>
      <c r="U17" s="26" t="s">
        <v>483</v>
      </c>
      <c r="V17" s="27" t="e">
        <f>IF(Q17="SALUD","SALUD",IF(CODIGOS2018[[#This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" s="28">
        <v>10</v>
      </c>
      <c r="AA1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" s="28" t="s">
        <v>460</v>
      </c>
      <c r="AC1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" s="28" t="s">
        <v>461</v>
      </c>
      <c r="AE1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" s="28" t="s">
        <v>371</v>
      </c>
      <c r="AG17" s="46" t="s">
        <v>462</v>
      </c>
      <c r="AH1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" s="47" t="s">
        <v>302</v>
      </c>
      <c r="AJ1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" s="72" t="str">
        <f>CONCATENATE(CODIGOS2018[[#This Row],[Código CGR]]," ",CODIGOS2018[[#This Row],[CGR OEI]]," ",CODIGOS2018[[#This Row],[CGR Dest]]," ",CODIGOS2018[[#This Row],[SIT FONDOS]])</f>
        <v>1.1.01.02.35.03.01 002 001 C</v>
      </c>
      <c r="AR17" s="73" t="e">
        <f>IF(AND(CODIGOS2018[[#This Row],[MARCA SALUD Y CONTRALORIA]]&lt;&gt;"SALUD",COUNTIF([1]!PLANOPROG[AUX LINEA],CODIGOS2018[[#This Row],[Aux PROG CGR]])=0),"INCLUIR","OK")</f>
        <v>#REF!</v>
      </c>
      <c r="AS17" s="72" t="str">
        <f>CONCATENATE(CODIGOS2018[[#This Row],[Código CGR]]," ",CODIGOS2018[[#This Row],[CGR OEI]]," ",CODIGOS2018[[#This Row],[CGR Dest]]," ",CODIGOS2018[[#This Row],[SIT FONDOS]]," ",CODIGOS2018[[#This Row],[CGR Tercero]])</f>
        <v>1.1.01.02.35.03.01 002 001 C 000000000000000</v>
      </c>
      <c r="AT17" s="73" t="e">
        <f>IF(AND(CODIGOS2018[[#This Row],[MARCA SALUD Y CONTRALORIA]]&lt;&gt;"SALUD",COUNTIF([1]!PLANOEJEC[AUX LINEA],CODIGOS2018[[#This Row],[Aux EJEC CGR]])=0),"INCLUIR","OK")</f>
        <v>#REF!</v>
      </c>
      <c r="AU1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" s="76" t="str">
        <f>CONCATENATE(MID(D17,1,1),".",MID(D17,3,1),".",MID(D17,4,2),".",MID(D17,6,2),".",MID(D17,8,2),".",MID(D17,10,2),".",MID(D17,12,2))</f>
        <v>1.1.01.02.35.03.01</v>
      </c>
      <c r="AW17" s="77">
        <f>+LEN(CODIGOS2018[[#This Row],[POS PRE]])</f>
        <v>15</v>
      </c>
      <c r="AX17" s="76" t="b">
        <f>+EXACT(CODIGOS2018[[#This Row],[CODIGO AUTOMATICO CGR]],CODIGOS2018[[#This Row],[Código CGR]])</f>
        <v>1</v>
      </c>
      <c r="AY17" s="78" t="s">
        <v>302</v>
      </c>
      <c r="AZ17" s="78" t="b">
        <f>EXACT(CODIGOS2018[[#This Row],[Código FUT]],CODIGOS2018[[#This Row],[CODIFICACION MARCO FISCAL]])</f>
        <v>1</v>
      </c>
      <c r="BA17" s="81" t="s">
        <v>302</v>
      </c>
      <c r="BB17" s="82" t="b">
        <f>EXACT(CODIGOS2018[[#This Row],[Código FUT]],CODIGOS2018[[#This Row],[REPORTE II TRIM]])</f>
        <v>1</v>
      </c>
      <c r="BC17" s="135" t="s">
        <v>302</v>
      </c>
      <c r="BD17" s="135" t="b">
        <f>EXACT(CODIGOS2018[[#This Row],[Código FUT]],CODIGOS2018[[#This Row],[FUT DECRETO LIQ 2019]])</f>
        <v>1</v>
      </c>
    </row>
    <row r="18" spans="1:56" ht="15" customHeight="1" x14ac:dyDescent="0.25">
      <c r="A1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11010237 11010205 9999</v>
      </c>
      <c r="B18" s="4" t="s">
        <v>162</v>
      </c>
      <c r="C18" s="64">
        <v>1105</v>
      </c>
      <c r="D18" s="4" t="s">
        <v>16</v>
      </c>
      <c r="E18" s="64">
        <v>11010205</v>
      </c>
      <c r="F18" s="64">
        <v>9999</v>
      </c>
      <c r="G18" s="4" t="s">
        <v>383</v>
      </c>
      <c r="H18" s="65">
        <v>-304722000</v>
      </c>
      <c r="I18" s="65">
        <v>0</v>
      </c>
      <c r="J18" s="65">
        <v>0</v>
      </c>
      <c r="K18" s="65">
        <v>-1915650000</v>
      </c>
      <c r="L18" s="65">
        <v>0</v>
      </c>
      <c r="M18" s="65">
        <v>-2220372000</v>
      </c>
      <c r="N18" s="65">
        <v>-2551023472</v>
      </c>
      <c r="O18" s="24"/>
      <c r="P18" s="68">
        <f>CODIGOS2018[[#This Row],[RECAUDOS]]+CODIGOS2018[[#This Row],[AJUSTE]]</f>
        <v>-2551023472</v>
      </c>
      <c r="Q1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" s="60"/>
      <c r="T18" s="60"/>
      <c r="U18" s="26" t="s">
        <v>485</v>
      </c>
      <c r="V18" s="27" t="e">
        <f>IF(Q18="SALUD","SALUD",IF(CODIGOS2018[[#This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" s="28">
        <v>10</v>
      </c>
      <c r="AA1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" s="28" t="s">
        <v>460</v>
      </c>
      <c r="AC1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" s="28" t="s">
        <v>461</v>
      </c>
      <c r="AE1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" s="28" t="s">
        <v>371</v>
      </c>
      <c r="AG18" s="46" t="s">
        <v>462</v>
      </c>
      <c r="AH1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" s="47" t="s">
        <v>309</v>
      </c>
      <c r="AJ1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" s="72" t="str">
        <f>CONCATENATE(CODIGOS2018[[#This Row],[Código CGR]]," ",CODIGOS2018[[#This Row],[CGR OEI]]," ",CODIGOS2018[[#This Row],[CGR Dest]]," ",CODIGOS2018[[#This Row],[SIT FONDOS]])</f>
        <v>1.1.01.02.37 002 001 C</v>
      </c>
      <c r="AR18" s="73" t="e">
        <f>IF(AND(CODIGOS2018[[#This Row],[MARCA SALUD Y CONTRALORIA]]&lt;&gt;"SALUD",COUNTIF([1]!PLANOPROG[AUX LINEA],CODIGOS2018[[#This Row],[Aux PROG CGR]])=0),"INCLUIR","OK")</f>
        <v>#REF!</v>
      </c>
      <c r="AS18" s="72" t="str">
        <f>CONCATENATE(CODIGOS2018[[#This Row],[Código CGR]]," ",CODIGOS2018[[#This Row],[CGR OEI]]," ",CODIGOS2018[[#This Row],[CGR Dest]]," ",CODIGOS2018[[#This Row],[SIT FONDOS]]," ",CODIGOS2018[[#This Row],[CGR Tercero]])</f>
        <v>1.1.01.02.37 002 001 C 000000000000000</v>
      </c>
      <c r="AT18" s="73" t="e">
        <f>IF(AND(CODIGOS2018[[#This Row],[MARCA SALUD Y CONTRALORIA]]&lt;&gt;"SALUD",COUNTIF([1]!PLANOEJEC[AUX LINEA],CODIGOS2018[[#This Row],[Aux EJEC CGR]])=0),"INCLUIR","OK")</f>
        <v>#REF!</v>
      </c>
      <c r="AU1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" s="76" t="str">
        <f>CONCATENATE(MID(D18,1,1),".",MID(D18,3,1),".",MID(D18,4,2),".",MID(D18,6,2),".",MID(D18,8,2))</f>
        <v>1.1.01.02.37</v>
      </c>
      <c r="AW18" s="77">
        <f>+LEN(CODIGOS2018[[#This Row],[POS PRE]])</f>
        <v>9</v>
      </c>
      <c r="AX18" s="76" t="b">
        <f>+EXACT(CODIGOS2018[[#This Row],[CODIGO AUTOMATICO CGR]],CODIGOS2018[[#This Row],[Código CGR]])</f>
        <v>1</v>
      </c>
      <c r="AY18" s="78" t="s">
        <v>309</v>
      </c>
      <c r="AZ18" s="78" t="b">
        <f>EXACT(CODIGOS2018[[#This Row],[Código FUT]],CODIGOS2018[[#This Row],[CODIFICACION MARCO FISCAL]])</f>
        <v>1</v>
      </c>
      <c r="BA18" s="81" t="s">
        <v>309</v>
      </c>
      <c r="BB18" s="82" t="b">
        <f>EXACT(CODIGOS2018[[#This Row],[Código FUT]],CODIGOS2018[[#This Row],[REPORTE II TRIM]])</f>
        <v>1</v>
      </c>
      <c r="BC18" s="135" t="s">
        <v>309</v>
      </c>
      <c r="BD18" s="135" t="b">
        <f>EXACT(CODIGOS2018[[#This Row],[Código FUT]],CODIGOS2018[[#This Row],[FUT DECRETO LIQ 2019]])</f>
        <v>1</v>
      </c>
    </row>
    <row r="19" spans="1:56" ht="15" customHeight="1" x14ac:dyDescent="0.25">
      <c r="A1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110102610101 11010207 9999</v>
      </c>
      <c r="B19" s="4" t="s">
        <v>162</v>
      </c>
      <c r="C19" s="64">
        <v>1105</v>
      </c>
      <c r="D19" s="4" t="s">
        <v>17</v>
      </c>
      <c r="E19" s="64">
        <v>11010207</v>
      </c>
      <c r="F19" s="64">
        <v>9999</v>
      </c>
      <c r="G19" s="4" t="s">
        <v>384</v>
      </c>
      <c r="H19" s="65">
        <v>-6404429268</v>
      </c>
      <c r="I19" s="65">
        <v>0</v>
      </c>
      <c r="J19" s="65">
        <v>0</v>
      </c>
      <c r="K19" s="65">
        <v>0</v>
      </c>
      <c r="L19" s="65">
        <v>0</v>
      </c>
      <c r="M19" s="65">
        <v>-6404429268</v>
      </c>
      <c r="N19" s="65">
        <v>-6466243992</v>
      </c>
      <c r="O19" s="24"/>
      <c r="P19" s="68">
        <f>CODIGOS2018[[#This Row],[RECAUDOS]]+CODIGOS2018[[#This Row],[AJUSTE]]</f>
        <v>-6466243992</v>
      </c>
      <c r="Q1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" s="60"/>
      <c r="T19" s="60"/>
      <c r="U19" s="26" t="s">
        <v>486</v>
      </c>
      <c r="V19" s="27" t="e">
        <f>IF(Q19="SALUD","SALUD",IF(CODIGOS2018[[#This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" s="28">
        <v>10</v>
      </c>
      <c r="AA1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" s="28" t="s">
        <v>460</v>
      </c>
      <c r="AC1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" s="28" t="s">
        <v>461</v>
      </c>
      <c r="AE1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" s="28" t="s">
        <v>371</v>
      </c>
      <c r="AG19" s="46" t="s">
        <v>462</v>
      </c>
      <c r="AH1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" s="47" t="s">
        <v>310</v>
      </c>
      <c r="AJ1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" s="72" t="str">
        <f>CONCATENATE(CODIGOS2018[[#This Row],[Código CGR]]," ",CODIGOS2018[[#This Row],[CGR OEI]]," ",CODIGOS2018[[#This Row],[CGR Dest]]," ",CODIGOS2018[[#This Row],[SIT FONDOS]])</f>
        <v>1.1.01.02.61.01 002 001 C</v>
      </c>
      <c r="AR19" s="73" t="e">
        <f>IF(AND(CODIGOS2018[[#This Row],[MARCA SALUD Y CONTRALORIA]]&lt;&gt;"SALUD",COUNTIF([1]!PLANOPROG[AUX LINEA],CODIGOS2018[[#This Row],[Aux PROG CGR]])=0),"INCLUIR","OK")</f>
        <v>#REF!</v>
      </c>
      <c r="AS19" s="72" t="str">
        <f>CONCATENATE(CODIGOS2018[[#This Row],[Código CGR]]," ",CODIGOS2018[[#This Row],[CGR OEI]]," ",CODIGOS2018[[#This Row],[CGR Dest]]," ",CODIGOS2018[[#This Row],[SIT FONDOS]]," ",CODIGOS2018[[#This Row],[CGR Tercero]])</f>
        <v>1.1.01.02.61.01 002 001 C 000000000000000</v>
      </c>
      <c r="AT19" s="73" t="e">
        <f>IF(AND(CODIGOS2018[[#This Row],[MARCA SALUD Y CONTRALORIA]]&lt;&gt;"SALUD",COUNTIF([1]!PLANOEJEC[AUX LINEA],CODIGOS2018[[#This Row],[Aux EJEC CGR]])=0),"INCLUIR","OK")</f>
        <v>#REF!</v>
      </c>
      <c r="AU1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" s="76" t="str">
        <f>CONCATENATE(MID(D19,1,1),".",MID(D19,3,1),".",MID(D19,4,2),".",MID(D19,6,2),".",MID(D19,8,2),".",MID(D19,10,2))</f>
        <v>1.1.01.02.61.01</v>
      </c>
      <c r="AW19" s="77">
        <f>+LEN(CODIGOS2018[[#This Row],[POS PRE]])</f>
        <v>13</v>
      </c>
      <c r="AX19" s="76" t="b">
        <f>+EXACT(CODIGOS2018[[#This Row],[CODIGO AUTOMATICO CGR]],CODIGOS2018[[#This Row],[Código CGR]])</f>
        <v>1</v>
      </c>
      <c r="AY19" s="78" t="s">
        <v>310</v>
      </c>
      <c r="AZ19" s="78" t="b">
        <f>EXACT(CODIGOS2018[[#This Row],[Código FUT]],CODIGOS2018[[#This Row],[CODIFICACION MARCO FISCAL]])</f>
        <v>1</v>
      </c>
      <c r="BA19" s="81" t="s">
        <v>310</v>
      </c>
      <c r="BB19" s="82" t="b">
        <f>EXACT(CODIGOS2018[[#This Row],[Código FUT]],CODIGOS2018[[#This Row],[REPORTE II TRIM]])</f>
        <v>1</v>
      </c>
      <c r="BC19" s="135" t="s">
        <v>310</v>
      </c>
      <c r="BD19" s="135" t="b">
        <f>EXACT(CODIGOS2018[[#This Row],[Código FUT]],CODIGOS2018[[#This Row],[FUT DECRETO LIQ 2019]])</f>
        <v>1</v>
      </c>
    </row>
    <row r="20" spans="1:56" ht="15" customHeight="1" x14ac:dyDescent="0.25">
      <c r="A2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1102010101 11020101 9999</v>
      </c>
      <c r="B20" s="4" t="s">
        <v>162</v>
      </c>
      <c r="C20" s="64">
        <v>1105</v>
      </c>
      <c r="D20" s="4" t="s">
        <v>18</v>
      </c>
      <c r="E20" s="64">
        <v>11020101</v>
      </c>
      <c r="F20" s="64">
        <v>9999</v>
      </c>
      <c r="G20" s="4" t="s">
        <v>385</v>
      </c>
      <c r="H20" s="65">
        <v>-274428000</v>
      </c>
      <c r="I20" s="65">
        <v>0</v>
      </c>
      <c r="J20" s="65">
        <v>0</v>
      </c>
      <c r="K20" s="65">
        <v>0</v>
      </c>
      <c r="L20" s="65">
        <v>0</v>
      </c>
      <c r="M20" s="65">
        <v>-274428000</v>
      </c>
      <c r="N20" s="65">
        <v>-263011915</v>
      </c>
      <c r="O20" s="24"/>
      <c r="P20" s="68">
        <f>CODIGOS2018[[#This Row],[RECAUDOS]]+CODIGOS2018[[#This Row],[AJUSTE]]</f>
        <v>-263011915</v>
      </c>
      <c r="Q2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" s="60"/>
      <c r="T20" s="60"/>
      <c r="U20" s="26" t="s">
        <v>498</v>
      </c>
      <c r="V20" s="27" t="e">
        <f>IF(Q20="SALUD","SALUD",IF(CODIGOS2018[[#This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" s="28">
        <v>10</v>
      </c>
      <c r="AA2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" s="28" t="s">
        <v>499</v>
      </c>
      <c r="AC2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" s="28" t="s">
        <v>461</v>
      </c>
      <c r="AE2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" s="28" t="s">
        <v>371</v>
      </c>
      <c r="AG20" s="46" t="s">
        <v>462</v>
      </c>
      <c r="AH2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" s="47" t="s">
        <v>334</v>
      </c>
      <c r="AJ2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" s="72" t="str">
        <f>CONCATENATE(CODIGOS2018[[#This Row],[Código CGR]]," ",CODIGOS2018[[#This Row],[CGR OEI]]," ",CODIGOS2018[[#This Row],[CGR Dest]]," ",CODIGOS2018[[#This Row],[SIT FONDOS]])</f>
        <v>1.1.02.01.01.01 005 001 C</v>
      </c>
      <c r="AR20" s="73" t="e">
        <f>IF(AND(CODIGOS2018[[#This Row],[MARCA SALUD Y CONTRALORIA]]&lt;&gt;"SALUD",COUNTIF([1]!PLANOPROG[AUX LINEA],CODIGOS2018[[#This Row],[Aux PROG CGR]])=0),"INCLUIR","OK")</f>
        <v>#REF!</v>
      </c>
      <c r="AS20" s="72" t="str">
        <f>CONCATENATE(CODIGOS2018[[#This Row],[Código CGR]]," ",CODIGOS2018[[#This Row],[CGR OEI]]," ",CODIGOS2018[[#This Row],[CGR Dest]]," ",CODIGOS2018[[#This Row],[SIT FONDOS]]," ",CODIGOS2018[[#This Row],[CGR Tercero]])</f>
        <v>1.1.02.01.01.01 005 001 C 000000000000000</v>
      </c>
      <c r="AT20" s="73" t="e">
        <f>IF(AND(CODIGOS2018[[#This Row],[MARCA SALUD Y CONTRALORIA]]&lt;&gt;"SALUD",COUNTIF([1]!PLANOEJEC[AUX LINEA],CODIGOS2018[[#This Row],[Aux EJEC CGR]])=0),"INCLUIR","OK")</f>
        <v>#REF!</v>
      </c>
      <c r="AU2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" s="76" t="str">
        <f>CONCATENATE(MID(D20,1,1),".",MID(D20,3,1),".",MID(D20,4,2),".",MID(D20,6,2),".",MID(D20,8,2),".",MID(D20,10,2))</f>
        <v>1.1.02.01.01.01</v>
      </c>
      <c r="AW20" s="77">
        <f>+LEN(CODIGOS2018[[#This Row],[POS PRE]])</f>
        <v>11</v>
      </c>
      <c r="AX20" s="76" t="b">
        <f>+EXACT(CODIGOS2018[[#This Row],[CODIGO AUTOMATICO CGR]],CODIGOS2018[[#This Row],[Código CGR]])</f>
        <v>1</v>
      </c>
      <c r="AY20" s="78" t="s">
        <v>334</v>
      </c>
      <c r="AZ20" s="78" t="b">
        <f>EXACT(CODIGOS2018[[#This Row],[Código FUT]],CODIGOS2018[[#This Row],[CODIFICACION MARCO FISCAL]])</f>
        <v>1</v>
      </c>
      <c r="BA20" s="81" t="s">
        <v>334</v>
      </c>
      <c r="BB20" s="82" t="b">
        <f>EXACT(CODIGOS2018[[#This Row],[Código FUT]],CODIGOS2018[[#This Row],[REPORTE II TRIM]])</f>
        <v>1</v>
      </c>
      <c r="BC20" s="135" t="s">
        <v>334</v>
      </c>
      <c r="BD20" s="135" t="b">
        <f>EXACT(CODIGOS2018[[#This Row],[Código FUT]],CODIGOS2018[[#This Row],[FUT DECRETO LIQ 2019]])</f>
        <v>1</v>
      </c>
    </row>
    <row r="21" spans="1:56" ht="15" customHeight="1" x14ac:dyDescent="0.25">
      <c r="A2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1102010101 9999 9999</v>
      </c>
      <c r="B21" s="4" t="s">
        <v>162</v>
      </c>
      <c r="C21" s="64">
        <v>1105</v>
      </c>
      <c r="D21" s="4" t="s">
        <v>18</v>
      </c>
      <c r="E21" s="64">
        <v>9999</v>
      </c>
      <c r="F21" s="64">
        <v>9999</v>
      </c>
      <c r="G21" s="4" t="s">
        <v>385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24"/>
      <c r="P21" s="68">
        <f>CODIGOS2018[[#This Row],[RECAUDOS]]+CODIGOS2018[[#This Row],[AJUSTE]]</f>
        <v>0</v>
      </c>
      <c r="Q2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" s="60"/>
      <c r="T21" s="60"/>
      <c r="U21" s="26" t="s">
        <v>498</v>
      </c>
      <c r="V21" s="27" t="e">
        <f>IF(Q21="SALUD","SALUD",IF(CODIGOS2018[[#This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" s="28">
        <v>10</v>
      </c>
      <c r="AA2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" s="28" t="s">
        <v>499</v>
      </c>
      <c r="AC2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" s="28" t="s">
        <v>461</v>
      </c>
      <c r="AE2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" s="28" t="s">
        <v>371</v>
      </c>
      <c r="AG21" s="46" t="s">
        <v>462</v>
      </c>
      <c r="AH2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" s="47" t="s">
        <v>334</v>
      </c>
      <c r="AJ2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" s="72" t="str">
        <f>CONCATENATE(CODIGOS2018[[#This Row],[Código CGR]]," ",CODIGOS2018[[#This Row],[CGR OEI]]," ",CODIGOS2018[[#This Row],[CGR Dest]]," ",CODIGOS2018[[#This Row],[SIT FONDOS]])</f>
        <v>1.1.02.01.01.01 005 001 C</v>
      </c>
      <c r="AR21" s="73" t="e">
        <f>IF(AND(CODIGOS2018[[#This Row],[MARCA SALUD Y CONTRALORIA]]&lt;&gt;"SALUD",COUNTIF([1]!PLANOPROG[AUX LINEA],CODIGOS2018[[#This Row],[Aux PROG CGR]])=0),"INCLUIR","OK")</f>
        <v>#REF!</v>
      </c>
      <c r="AS21" s="72" t="str">
        <f>CONCATENATE(CODIGOS2018[[#This Row],[Código CGR]]," ",CODIGOS2018[[#This Row],[CGR OEI]]," ",CODIGOS2018[[#This Row],[CGR Dest]]," ",CODIGOS2018[[#This Row],[SIT FONDOS]]," ",CODIGOS2018[[#This Row],[CGR Tercero]])</f>
        <v>1.1.02.01.01.01 005 001 C 000000000000000</v>
      </c>
      <c r="AT21" s="73" t="e">
        <f>IF(AND(CODIGOS2018[[#This Row],[MARCA SALUD Y CONTRALORIA]]&lt;&gt;"SALUD",COUNTIF([1]!PLANOEJEC[AUX LINEA],CODIGOS2018[[#This Row],[Aux EJEC CGR]])=0),"INCLUIR","OK")</f>
        <v>#REF!</v>
      </c>
      <c r="AU2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" s="76" t="str">
        <f>CONCATENATE(MID(D21,1,1),".",MID(D21,3,1),".",MID(D21,4,2),".",MID(D21,6,2),".",MID(D21,8,2),".",MID(D21,10,2))</f>
        <v>1.1.02.01.01.01</v>
      </c>
      <c r="AW21" s="77">
        <f>+LEN(CODIGOS2018[[#This Row],[POS PRE]])</f>
        <v>11</v>
      </c>
      <c r="AX21" s="76" t="b">
        <f>+EXACT(CODIGOS2018[[#This Row],[CODIGO AUTOMATICO CGR]],CODIGOS2018[[#This Row],[Código CGR]])</f>
        <v>1</v>
      </c>
      <c r="AY21" s="78" t="s">
        <v>334</v>
      </c>
      <c r="AZ21" s="78" t="b">
        <f>EXACT(CODIGOS2018[[#This Row],[Código FUT]],CODIGOS2018[[#This Row],[CODIFICACION MARCO FISCAL]])</f>
        <v>1</v>
      </c>
      <c r="BA21" s="81" t="s">
        <v>334</v>
      </c>
      <c r="BB21" s="82" t="b">
        <f>EXACT(CODIGOS2018[[#This Row],[Código FUT]],CODIGOS2018[[#This Row],[REPORTE II TRIM]])</f>
        <v>1</v>
      </c>
      <c r="BC21" s="135" t="e">
        <v>#N/A</v>
      </c>
      <c r="BD21" s="135" t="e">
        <f>EXACT(CODIGOS2018[[#This Row],[Código FUT]],CODIGOS2018[[#This Row],[FUT DECRETO LIQ 2019]])</f>
        <v>#N/A</v>
      </c>
    </row>
    <row r="22" spans="1:56" ht="15" customHeight="1" x14ac:dyDescent="0.25">
      <c r="A2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110201012101 11020101 9999</v>
      </c>
      <c r="B22" s="4" t="s">
        <v>162</v>
      </c>
      <c r="C22" s="64">
        <v>1105</v>
      </c>
      <c r="D22" s="4" t="s">
        <v>19</v>
      </c>
      <c r="E22" s="64">
        <v>11020101</v>
      </c>
      <c r="F22" s="64">
        <v>9999</v>
      </c>
      <c r="G22" s="4" t="s">
        <v>386</v>
      </c>
      <c r="H22" s="65">
        <v>-1024650000</v>
      </c>
      <c r="I22" s="65">
        <v>0</v>
      </c>
      <c r="J22" s="65">
        <v>0</v>
      </c>
      <c r="K22" s="65">
        <v>0</v>
      </c>
      <c r="L22" s="65">
        <v>0</v>
      </c>
      <c r="M22" s="65">
        <v>-1024650000</v>
      </c>
      <c r="N22" s="65">
        <v>-1247975051</v>
      </c>
      <c r="O22" s="24"/>
      <c r="P22" s="68">
        <f>CODIGOS2018[[#This Row],[RECAUDOS]]+CODIGOS2018[[#This Row],[AJUSTE]]</f>
        <v>-1247975051</v>
      </c>
      <c r="Q2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" s="60"/>
      <c r="T22" s="60"/>
      <c r="U22" s="26" t="s">
        <v>501</v>
      </c>
      <c r="V22" s="27" t="e">
        <f>IF(Q22="SALUD","SALUD",IF(CODIGOS2018[[#This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" s="28">
        <v>10</v>
      </c>
      <c r="AA2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" s="28" t="s">
        <v>499</v>
      </c>
      <c r="AC2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" s="28" t="s">
        <v>461</v>
      </c>
      <c r="AE2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" s="28" t="s">
        <v>371</v>
      </c>
      <c r="AG22" s="46" t="s">
        <v>462</v>
      </c>
      <c r="AH2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" s="47" t="s">
        <v>319</v>
      </c>
      <c r="AJ2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" s="72" t="str">
        <f>CONCATENATE(CODIGOS2018[[#This Row],[Código CGR]]," ",CODIGOS2018[[#This Row],[CGR OEI]]," ",CODIGOS2018[[#This Row],[CGR Dest]]," ",CODIGOS2018[[#This Row],[SIT FONDOS]])</f>
        <v>1.1.02.01.01.21.01 005 001 C</v>
      </c>
      <c r="AR22" s="73" t="e">
        <f>IF(AND(CODIGOS2018[[#This Row],[MARCA SALUD Y CONTRALORIA]]&lt;&gt;"SALUD",COUNTIF([1]!PLANOPROG[AUX LINEA],CODIGOS2018[[#This Row],[Aux PROG CGR]])=0),"INCLUIR","OK")</f>
        <v>#REF!</v>
      </c>
      <c r="AS22" s="72" t="str">
        <f>CONCATENATE(CODIGOS2018[[#This Row],[Código CGR]]," ",CODIGOS2018[[#This Row],[CGR OEI]]," ",CODIGOS2018[[#This Row],[CGR Dest]]," ",CODIGOS2018[[#This Row],[SIT FONDOS]]," ",CODIGOS2018[[#This Row],[CGR Tercero]])</f>
        <v>1.1.02.01.01.21.01 005 001 C 000000000000000</v>
      </c>
      <c r="AT22" s="73" t="e">
        <f>IF(AND(CODIGOS2018[[#This Row],[MARCA SALUD Y CONTRALORIA]]&lt;&gt;"SALUD",COUNTIF([1]!PLANOEJEC[AUX LINEA],CODIGOS2018[[#This Row],[Aux EJEC CGR]])=0),"INCLUIR","OK")</f>
        <v>#REF!</v>
      </c>
      <c r="AU2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" s="76" t="str">
        <f>CONCATENATE(MID(D22,1,1),".",MID(D22,3,1),".",MID(D22,4,2),".",MID(D22,6,2),".",MID(D22,8,2),".",MID(D22,10,2),".",MID(D22,12,2))</f>
        <v>1.1.02.01.01.21.01</v>
      </c>
      <c r="AW22" s="77">
        <f>+LEN(CODIGOS2018[[#This Row],[POS PRE]])</f>
        <v>13</v>
      </c>
      <c r="AX22" s="76" t="b">
        <f>+EXACT(CODIGOS2018[[#This Row],[CODIGO AUTOMATICO CGR]],CODIGOS2018[[#This Row],[Código CGR]])</f>
        <v>1</v>
      </c>
      <c r="AY22" s="78" t="s">
        <v>319</v>
      </c>
      <c r="AZ22" s="78" t="b">
        <f>EXACT(CODIGOS2018[[#This Row],[Código FUT]],CODIGOS2018[[#This Row],[CODIFICACION MARCO FISCAL]])</f>
        <v>1</v>
      </c>
      <c r="BA22" s="81" t="s">
        <v>319</v>
      </c>
      <c r="BB22" s="82" t="b">
        <f>EXACT(CODIGOS2018[[#This Row],[Código FUT]],CODIGOS2018[[#This Row],[REPORTE II TRIM]])</f>
        <v>1</v>
      </c>
      <c r="BC22" s="135" t="s">
        <v>319</v>
      </c>
      <c r="BD22" s="135" t="b">
        <f>EXACT(CODIGOS2018[[#This Row],[Código FUT]],CODIGOS2018[[#This Row],[FUT DECRETO LIQ 2019]])</f>
        <v>1</v>
      </c>
    </row>
    <row r="23" spans="1:56" ht="15" customHeight="1" x14ac:dyDescent="0.25">
      <c r="A2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1102010301 11010102 9999</v>
      </c>
      <c r="B23" s="4" t="s">
        <v>162</v>
      </c>
      <c r="C23" s="64">
        <v>1105</v>
      </c>
      <c r="D23" s="4" t="s">
        <v>20</v>
      </c>
      <c r="E23" s="64">
        <v>11010102</v>
      </c>
      <c r="F23" s="64">
        <v>9999</v>
      </c>
      <c r="G23" s="4" t="s">
        <v>387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24"/>
      <c r="P23" s="68">
        <f>CODIGOS2018[[#This Row],[RECAUDOS]]+CODIGOS2018[[#This Row],[AJUSTE]]</f>
        <v>0</v>
      </c>
      <c r="Q2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" s="60"/>
      <c r="T23" s="60"/>
      <c r="U23" s="26" t="s">
        <v>502</v>
      </c>
      <c r="V23" s="27" t="e">
        <f>IF(Q23="SALUD","SALUD",IF(CODIGOS2018[[#This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" s="28">
        <v>10</v>
      </c>
      <c r="AA2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" s="28" t="s">
        <v>503</v>
      </c>
      <c r="AC2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" s="28" t="s">
        <v>500</v>
      </c>
      <c r="AE2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" s="28" t="s">
        <v>371</v>
      </c>
      <c r="AG23" s="46" t="s">
        <v>539</v>
      </c>
      <c r="AH2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" s="47" t="s">
        <v>320</v>
      </c>
      <c r="AJ2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" s="72" t="str">
        <f>CONCATENATE(CODIGOS2018[[#This Row],[Código CGR]]," ",CODIGOS2018[[#This Row],[CGR OEI]]," ",CODIGOS2018[[#This Row],[CGR Dest]]," ",CODIGOS2018[[#This Row],[SIT FONDOS]])</f>
        <v>1.1.02.01.03.01 006 039 C</v>
      </c>
      <c r="AR23" s="73" t="e">
        <f>IF(AND(CODIGOS2018[[#This Row],[MARCA SALUD Y CONTRALORIA]]&lt;&gt;"SALUD",COUNTIF([1]!PLANOPROG[AUX LINEA],CODIGOS2018[[#This Row],[Aux PROG CGR]])=0),"INCLUIR","OK")</f>
        <v>#REF!</v>
      </c>
      <c r="AS23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1.1.02.01.03.01 006 039 C 110000001700000</v>
      </c>
      <c r="AT23" s="73" t="e">
        <f>IF(AND(CODIGOS2018[[#This Row],[MARCA SALUD Y CONTRALORIA]]&lt;&gt;"SALUD",COUNTIF([1]!PLANOEJEC[AUX LINEA],CODIGOS2018[[#This Row],[Aux EJEC CGR]])=0),"INCLUIR","OK")</f>
        <v>#REF!</v>
      </c>
      <c r="AU2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" s="76" t="str">
        <f t="shared" ref="AV23:AV46" si="2">CONCATENATE(MID(D23,1,1),".",MID(D23,3,1),".",MID(D23,4,2),".",MID(D23,6,2),".",MID(D23,8,2),".",MID(D23,10,2))</f>
        <v>1.1.02.01.03.01</v>
      </c>
      <c r="AW23" s="77">
        <f>+LEN(CODIGOS2018[[#This Row],[POS PRE]])</f>
        <v>11</v>
      </c>
      <c r="AX23" s="76" t="b">
        <f>+EXACT(CODIGOS2018[[#This Row],[CODIGO AUTOMATICO CGR]],CODIGOS2018[[#This Row],[Código CGR]])</f>
        <v>1</v>
      </c>
      <c r="AY23" s="78" t="s">
        <v>320</v>
      </c>
      <c r="AZ23" s="78" t="b">
        <f>EXACT(CODIGOS2018[[#This Row],[Código FUT]],CODIGOS2018[[#This Row],[CODIFICACION MARCO FISCAL]])</f>
        <v>1</v>
      </c>
      <c r="BA23" s="81" t="s">
        <v>320</v>
      </c>
      <c r="BB23" s="82" t="b">
        <f>EXACT(CODIGOS2018[[#This Row],[Código FUT]],CODIGOS2018[[#This Row],[REPORTE II TRIM]])</f>
        <v>1</v>
      </c>
      <c r="BC23" s="135" t="e">
        <v>#N/A</v>
      </c>
      <c r="BD23" s="135" t="e">
        <f>EXACT(CODIGOS2018[[#This Row],[Código FUT]],CODIGOS2018[[#This Row],[FUT DECRETO LIQ 2019]])</f>
        <v>#N/A</v>
      </c>
    </row>
    <row r="24" spans="1:56" ht="15" customHeight="1" x14ac:dyDescent="0.25">
      <c r="A2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1102010301 11020102 9999</v>
      </c>
      <c r="B24" s="84" t="s">
        <v>162</v>
      </c>
      <c r="C24" s="64">
        <v>1105</v>
      </c>
      <c r="D24" s="4" t="s">
        <v>20</v>
      </c>
      <c r="E24" s="64">
        <v>11020102</v>
      </c>
      <c r="F24" s="64">
        <v>9999</v>
      </c>
      <c r="G24" s="4" t="s">
        <v>387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24"/>
      <c r="P24" s="68">
        <f>CODIGOS2018[[#This Row],[RECAUDOS]]+CODIGOS2018[[#This Row],[AJUSTE]]</f>
        <v>0</v>
      </c>
      <c r="Q2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" s="60"/>
      <c r="T24" s="60"/>
      <c r="U24" s="26" t="s">
        <v>502</v>
      </c>
      <c r="V24" s="27" t="e">
        <f>IF(Q24="SALUD","SALUD",IF(CODIGOS2018[[#This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" s="28">
        <v>10</v>
      </c>
      <c r="AA2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" s="28" t="s">
        <v>503</v>
      </c>
      <c r="AC2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" s="28" t="s">
        <v>500</v>
      </c>
      <c r="AE2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" s="28" t="s">
        <v>371</v>
      </c>
      <c r="AG24" s="46" t="s">
        <v>539</v>
      </c>
      <c r="AH2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" s="47" t="s">
        <v>320</v>
      </c>
      <c r="AJ2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" s="72" t="str">
        <f>CONCATENATE(CODIGOS2018[[#This Row],[Código CGR]]," ",CODIGOS2018[[#This Row],[CGR OEI]]," ",CODIGOS2018[[#This Row],[CGR Dest]]," ",CODIGOS2018[[#This Row],[SIT FONDOS]])</f>
        <v>1.1.02.01.03.01 006 039 C</v>
      </c>
      <c r="AR24" s="73" t="e">
        <f>IF(AND(CODIGOS2018[[#This Row],[MARCA SALUD Y CONTRALORIA]]&lt;&gt;"SALUD",COUNTIF([1]!PLANOPROG[AUX LINEA],CODIGOS2018[[#This Row],[Aux PROG CGR]])=0),"INCLUIR","OK")</f>
        <v>#REF!</v>
      </c>
      <c r="AS24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1.1.02.01.03.01 006 039 C 110000001700000</v>
      </c>
      <c r="AT24" s="73" t="e">
        <f>IF(AND(CODIGOS2018[[#This Row],[MARCA SALUD Y CONTRALORIA]]&lt;&gt;"SALUD",COUNTIF([1]!PLANOEJEC[AUX LINEA],CODIGOS2018[[#This Row],[Aux EJEC CGR]])=0),"INCLUIR","OK")</f>
        <v>#REF!</v>
      </c>
      <c r="AU2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" s="76" t="str">
        <f t="shared" si="2"/>
        <v>1.1.02.01.03.01</v>
      </c>
      <c r="AW24" s="77">
        <f>+LEN(CODIGOS2018[[#This Row],[POS PRE]])</f>
        <v>11</v>
      </c>
      <c r="AX24" s="76" t="b">
        <f>+EXACT(CODIGOS2018[[#This Row],[CODIGO AUTOMATICO CGR]],CODIGOS2018[[#This Row],[Código CGR]])</f>
        <v>1</v>
      </c>
      <c r="AY24" s="78" t="s">
        <v>320</v>
      </c>
      <c r="AZ24" s="78" t="b">
        <f>EXACT(CODIGOS2018[[#This Row],[Código FUT]],CODIGOS2018[[#This Row],[CODIFICACION MARCO FISCAL]])</f>
        <v>1</v>
      </c>
      <c r="BA24" s="81" t="s">
        <v>320</v>
      </c>
      <c r="BB24" s="82" t="b">
        <f>EXACT(CODIGOS2018[[#This Row],[Código FUT]],CODIGOS2018[[#This Row],[REPORTE II TRIM]])</f>
        <v>1</v>
      </c>
      <c r="BC24" s="135" t="e">
        <v>#N/A</v>
      </c>
      <c r="BD24" s="135" t="e">
        <f>EXACT(CODIGOS2018[[#This Row],[Código FUT]],CODIGOS2018[[#This Row],[FUT DECRETO LIQ 2019]])</f>
        <v>#N/A</v>
      </c>
    </row>
    <row r="25" spans="1:56" ht="15" customHeight="1" x14ac:dyDescent="0.25">
      <c r="A2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1102010301 9999 9999</v>
      </c>
      <c r="B25" s="4" t="s">
        <v>162</v>
      </c>
      <c r="C25" s="64">
        <v>1105</v>
      </c>
      <c r="D25" s="4" t="s">
        <v>20</v>
      </c>
      <c r="E25" s="64">
        <v>9999</v>
      </c>
      <c r="F25" s="64">
        <v>9999</v>
      </c>
      <c r="G25" s="4" t="s">
        <v>387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24"/>
      <c r="P25" s="68">
        <f>CODIGOS2018[[#This Row],[RECAUDOS]]+CODIGOS2018[[#This Row],[AJUSTE]]</f>
        <v>0</v>
      </c>
      <c r="Q2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" s="60"/>
      <c r="T25" s="60"/>
      <c r="U25" s="26" t="s">
        <v>502</v>
      </c>
      <c r="V25" s="27" t="e">
        <f>IF(Q25="SALUD","SALUD",IF(CODIGOS2018[[#This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" s="28">
        <v>10</v>
      </c>
      <c r="AA2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" s="28" t="s">
        <v>503</v>
      </c>
      <c r="AC2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" s="28" t="s">
        <v>500</v>
      </c>
      <c r="AE2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" s="28" t="s">
        <v>371</v>
      </c>
      <c r="AG25" s="46" t="s">
        <v>539</v>
      </c>
      <c r="AH2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" s="47" t="s">
        <v>320</v>
      </c>
      <c r="AJ2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" s="72" t="str">
        <f>CONCATENATE(CODIGOS2018[[#This Row],[Código CGR]]," ",CODIGOS2018[[#This Row],[CGR OEI]]," ",CODIGOS2018[[#This Row],[CGR Dest]]," ",CODIGOS2018[[#This Row],[SIT FONDOS]])</f>
        <v>1.1.02.01.03.01 006 039 C</v>
      </c>
      <c r="AR25" s="73" t="e">
        <f>IF(AND(CODIGOS2018[[#This Row],[MARCA SALUD Y CONTRALORIA]]&lt;&gt;"SALUD",COUNTIF([1]!PLANOPROG[AUX LINEA],CODIGOS2018[[#This Row],[Aux PROG CGR]])=0),"INCLUIR","OK")</f>
        <v>#REF!</v>
      </c>
      <c r="AS25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1.1.02.01.03.01 006 039 C 110000001700000</v>
      </c>
      <c r="AT25" s="73" t="e">
        <f>IF(AND(CODIGOS2018[[#This Row],[MARCA SALUD Y CONTRALORIA]]&lt;&gt;"SALUD",COUNTIF([1]!PLANOEJEC[AUX LINEA],CODIGOS2018[[#This Row],[Aux EJEC CGR]])=0),"INCLUIR","OK")</f>
        <v>#REF!</v>
      </c>
      <c r="AU2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" s="76" t="str">
        <f t="shared" si="2"/>
        <v>1.1.02.01.03.01</v>
      </c>
      <c r="AW25" s="77">
        <f>+LEN(CODIGOS2018[[#This Row],[POS PRE]])</f>
        <v>11</v>
      </c>
      <c r="AX25" s="76" t="b">
        <f>+EXACT(CODIGOS2018[[#This Row],[CODIGO AUTOMATICO CGR]],CODIGOS2018[[#This Row],[Código CGR]])</f>
        <v>1</v>
      </c>
      <c r="AY25" s="78" t="s">
        <v>320</v>
      </c>
      <c r="AZ25" s="78" t="b">
        <f>EXACT(CODIGOS2018[[#This Row],[Código FUT]],CODIGOS2018[[#This Row],[CODIFICACION MARCO FISCAL]])</f>
        <v>1</v>
      </c>
      <c r="BA25" s="81" t="s">
        <v>320</v>
      </c>
      <c r="BB25" s="82" t="b">
        <f>EXACT(CODIGOS2018[[#This Row],[Código FUT]],CODIGOS2018[[#This Row],[REPORTE II TRIM]])</f>
        <v>1</v>
      </c>
      <c r="BC25" s="135" t="e">
        <v>#N/A</v>
      </c>
      <c r="BD25" s="135" t="e">
        <f>EXACT(CODIGOS2018[[#This Row],[Código FUT]],CODIGOS2018[[#This Row],[FUT DECRETO LIQ 2019]])</f>
        <v>#N/A</v>
      </c>
    </row>
    <row r="26" spans="1:56" ht="15" customHeight="1" x14ac:dyDescent="0.25">
      <c r="A2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110201030101 11010102 9999</v>
      </c>
      <c r="B26" s="4" t="s">
        <v>162</v>
      </c>
      <c r="C26" s="64">
        <v>1105</v>
      </c>
      <c r="D26" s="4" t="s">
        <v>21</v>
      </c>
      <c r="E26" s="64">
        <v>11010102</v>
      </c>
      <c r="F26" s="64">
        <v>9999</v>
      </c>
      <c r="G26" s="4" t="s">
        <v>388</v>
      </c>
      <c r="H26" s="65">
        <v>-48062794</v>
      </c>
      <c r="I26" s="65">
        <v>0</v>
      </c>
      <c r="J26" s="65">
        <v>0</v>
      </c>
      <c r="K26" s="65">
        <v>0</v>
      </c>
      <c r="L26" s="65">
        <v>0</v>
      </c>
      <c r="M26" s="65">
        <v>-48062794</v>
      </c>
      <c r="N26" s="65">
        <v>-175604775</v>
      </c>
      <c r="O26" s="24"/>
      <c r="P26" s="68">
        <f>CODIGOS2018[[#This Row],[RECAUDOS]]+CODIGOS2018[[#This Row],[AJUSTE]]</f>
        <v>-175604775</v>
      </c>
      <c r="Q2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" s="60"/>
      <c r="T26" s="60"/>
      <c r="U26" s="26" t="s">
        <v>502</v>
      </c>
      <c r="V26" s="27" t="e">
        <f>IF(Q26="SALUD","SALUD",IF(CODIGOS2018[[#This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" s="28">
        <v>10</v>
      </c>
      <c r="AA2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" s="28" t="s">
        <v>503</v>
      </c>
      <c r="AC2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" s="28" t="s">
        <v>500</v>
      </c>
      <c r="AE2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" s="28" t="s">
        <v>371</v>
      </c>
      <c r="AG26" s="46" t="s">
        <v>462</v>
      </c>
      <c r="AH2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" s="47" t="s">
        <v>320</v>
      </c>
      <c r="AJ2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" s="72" t="str">
        <f>CONCATENATE(CODIGOS2018[[#This Row],[Código CGR]]," ",CODIGOS2018[[#This Row],[CGR OEI]]," ",CODIGOS2018[[#This Row],[CGR Dest]]," ",CODIGOS2018[[#This Row],[SIT FONDOS]])</f>
        <v>1.1.02.01.03.01 006 039 C</v>
      </c>
      <c r="AR26" s="73" t="e">
        <f>IF(AND(CODIGOS2018[[#This Row],[MARCA SALUD Y CONTRALORIA]]&lt;&gt;"SALUD",COUNTIF([1]!PLANOPROG[AUX LINEA],CODIGOS2018[[#This Row],[Aux PROG CGR]])=0),"INCLUIR","OK")</f>
        <v>#REF!</v>
      </c>
      <c r="AS26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1.1.02.01.03.01 006 039 C 000000000000000</v>
      </c>
      <c r="AT26" s="73" t="e">
        <f>IF(AND(CODIGOS2018[[#This Row],[MARCA SALUD Y CONTRALORIA]]&lt;&gt;"SALUD",COUNTIF([1]!PLANOEJEC[AUX LINEA],CODIGOS2018[[#This Row],[Aux EJEC CGR]])=0),"INCLUIR","OK")</f>
        <v>#REF!</v>
      </c>
      <c r="AU2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" s="76" t="str">
        <f t="shared" si="2"/>
        <v>1.1.02.01.03.01</v>
      </c>
      <c r="AW26" s="77">
        <f>+LEN(CODIGOS2018[[#This Row],[POS PRE]])</f>
        <v>13</v>
      </c>
      <c r="AX26" s="76" t="b">
        <f>+EXACT(CODIGOS2018[[#This Row],[CODIGO AUTOMATICO CGR]],CODIGOS2018[[#This Row],[Código CGR]])</f>
        <v>1</v>
      </c>
      <c r="AY26" s="78" t="s">
        <v>320</v>
      </c>
      <c r="AZ26" s="78" t="b">
        <f>EXACT(CODIGOS2018[[#This Row],[Código FUT]],CODIGOS2018[[#This Row],[CODIFICACION MARCO FISCAL]])</f>
        <v>1</v>
      </c>
      <c r="BA26" s="81" t="s">
        <v>320</v>
      </c>
      <c r="BB26" s="82" t="b">
        <f>EXACT(CODIGOS2018[[#This Row],[Código FUT]],CODIGOS2018[[#This Row],[REPORTE II TRIM]])</f>
        <v>1</v>
      </c>
      <c r="BC26" s="135" t="e">
        <v>#N/A</v>
      </c>
      <c r="BD26" s="135" t="e">
        <f>EXACT(CODIGOS2018[[#This Row],[Código FUT]],CODIGOS2018[[#This Row],[FUT DECRETO LIQ 2019]])</f>
        <v>#N/A</v>
      </c>
    </row>
    <row r="27" spans="1:56" ht="15" customHeight="1" x14ac:dyDescent="0.25">
      <c r="A2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110201030102 11020102 9999</v>
      </c>
      <c r="B27" s="4" t="s">
        <v>162</v>
      </c>
      <c r="C27" s="64">
        <v>1105</v>
      </c>
      <c r="D27" s="4" t="s">
        <v>22</v>
      </c>
      <c r="E27" s="64">
        <v>11020102</v>
      </c>
      <c r="F27" s="64">
        <v>9999</v>
      </c>
      <c r="G27" s="4" t="s">
        <v>389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24"/>
      <c r="P27" s="68">
        <f>CODIGOS2018[[#This Row],[RECAUDOS]]+CODIGOS2018[[#This Row],[AJUSTE]]</f>
        <v>0</v>
      </c>
      <c r="Q2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" s="60"/>
      <c r="T27" s="60"/>
      <c r="U27" s="26" t="s">
        <v>502</v>
      </c>
      <c r="V27" s="27" t="e">
        <f>IF(Q27="SALUD","SALUD",IF(CODIGOS2018[[#This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" s="28">
        <v>10</v>
      </c>
      <c r="AA2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" s="28" t="s">
        <v>503</v>
      </c>
      <c r="AC2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" s="28" t="s">
        <v>500</v>
      </c>
      <c r="AE2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" s="28" t="s">
        <v>371</v>
      </c>
      <c r="AG27" s="46" t="s">
        <v>539</v>
      </c>
      <c r="AH2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" s="47" t="s">
        <v>320</v>
      </c>
      <c r="AJ2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" s="72" t="str">
        <f>CONCATENATE(CODIGOS2018[[#This Row],[Código CGR]]," ",CODIGOS2018[[#This Row],[CGR OEI]]," ",CODIGOS2018[[#This Row],[CGR Dest]]," ",CODIGOS2018[[#This Row],[SIT FONDOS]])</f>
        <v>1.1.02.01.03.01 006 039 C</v>
      </c>
      <c r="AR27" s="73" t="e">
        <f>IF(AND(CODIGOS2018[[#This Row],[MARCA SALUD Y CONTRALORIA]]&lt;&gt;"SALUD",COUNTIF([1]!PLANOPROG[AUX LINEA],CODIGOS2018[[#This Row],[Aux PROG CGR]])=0),"INCLUIR","OK")</f>
        <v>#REF!</v>
      </c>
      <c r="AS27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1.1.02.01.03.01 006 039 C 110000001700000</v>
      </c>
      <c r="AT27" s="73" t="e">
        <f>IF(AND(CODIGOS2018[[#This Row],[MARCA SALUD Y CONTRALORIA]]&lt;&gt;"SALUD",COUNTIF([1]!PLANOEJEC[AUX LINEA],CODIGOS2018[[#This Row],[Aux EJEC CGR]])=0),"INCLUIR","OK")</f>
        <v>#REF!</v>
      </c>
      <c r="AU2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" s="76" t="str">
        <f t="shared" si="2"/>
        <v>1.1.02.01.03.01</v>
      </c>
      <c r="AW27" s="77">
        <f>+LEN(CODIGOS2018[[#This Row],[POS PRE]])</f>
        <v>13</v>
      </c>
      <c r="AX27" s="76" t="b">
        <f>+EXACT(CODIGOS2018[[#This Row],[CODIGO AUTOMATICO CGR]],CODIGOS2018[[#This Row],[Código CGR]])</f>
        <v>1</v>
      </c>
      <c r="AY27" s="78" t="s">
        <v>320</v>
      </c>
      <c r="AZ27" s="78" t="b">
        <f>EXACT(CODIGOS2018[[#This Row],[Código FUT]],CODIGOS2018[[#This Row],[CODIFICACION MARCO FISCAL]])</f>
        <v>1</v>
      </c>
      <c r="BA27" s="81" t="s">
        <v>320</v>
      </c>
      <c r="BB27" s="82" t="b">
        <f>EXACT(CODIGOS2018[[#This Row],[Código FUT]],CODIGOS2018[[#This Row],[REPORTE II TRIM]])</f>
        <v>1</v>
      </c>
      <c r="BC27" s="135" t="s">
        <v>320</v>
      </c>
      <c r="BD27" s="135" t="b">
        <f>EXACT(CODIGOS2018[[#This Row],[Código FUT]],CODIGOS2018[[#This Row],[FUT DECRETO LIQ 2019]])</f>
        <v>1</v>
      </c>
    </row>
    <row r="28" spans="1:56" ht="15" customHeight="1" x14ac:dyDescent="0.25">
      <c r="A2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110201031501 11020102 9999</v>
      </c>
      <c r="B28" s="4" t="s">
        <v>162</v>
      </c>
      <c r="C28" s="64">
        <v>1105</v>
      </c>
      <c r="D28" s="4" t="s">
        <v>23</v>
      </c>
      <c r="E28" s="64">
        <v>11020102</v>
      </c>
      <c r="F28" s="64">
        <v>9999</v>
      </c>
      <c r="G28" s="4" t="s">
        <v>390</v>
      </c>
      <c r="H28" s="65">
        <v>-141295069</v>
      </c>
      <c r="I28" s="65">
        <v>0</v>
      </c>
      <c r="J28" s="65">
        <v>0</v>
      </c>
      <c r="K28" s="65">
        <v>0</v>
      </c>
      <c r="L28" s="65">
        <v>0</v>
      </c>
      <c r="M28" s="65">
        <v>-141295069</v>
      </c>
      <c r="N28" s="65">
        <v>-141486845</v>
      </c>
      <c r="O28" s="24"/>
      <c r="P28" s="68">
        <f>CODIGOS2018[[#This Row],[RECAUDOS]]+CODIGOS2018[[#This Row],[AJUSTE]]</f>
        <v>-141486845</v>
      </c>
      <c r="Q2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" s="60"/>
      <c r="T28" s="60"/>
      <c r="U28" s="26" t="s">
        <v>506</v>
      </c>
      <c r="V28" s="27" t="e">
        <f>IF(Q28="SALUD","SALUD",IF(CODIGOS2018[[#This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" s="28">
        <v>10</v>
      </c>
      <c r="AA2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" s="28" t="s">
        <v>503</v>
      </c>
      <c r="AC2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" s="28" t="s">
        <v>461</v>
      </c>
      <c r="AE2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" s="28" t="s">
        <v>371</v>
      </c>
      <c r="AG28" s="46" t="s">
        <v>462</v>
      </c>
      <c r="AH2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" s="47" t="s">
        <v>327</v>
      </c>
      <c r="AJ2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" s="72" t="str">
        <f>CONCATENATE(CODIGOS2018[[#This Row],[Código CGR]]," ",CODIGOS2018[[#This Row],[CGR OEI]]," ",CODIGOS2018[[#This Row],[CGR Dest]]," ",CODIGOS2018[[#This Row],[SIT FONDOS]])</f>
        <v>1.1.02.01.03.15 006 001 C</v>
      </c>
      <c r="AR28" s="73" t="e">
        <f>IF(AND(CODIGOS2018[[#This Row],[MARCA SALUD Y CONTRALORIA]]&lt;&gt;"SALUD",COUNTIF([1]!PLANOPROG[AUX LINEA],CODIGOS2018[[#This Row],[Aux PROG CGR]])=0),"INCLUIR","OK")</f>
        <v>#REF!</v>
      </c>
      <c r="AS28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8" s="73" t="e">
        <f>IF(AND(CODIGOS2018[[#This Row],[MARCA SALUD Y CONTRALORIA]]&lt;&gt;"SALUD",COUNTIF([1]!PLANOEJEC[AUX LINEA],CODIGOS2018[[#This Row],[Aux EJEC CGR]])=0),"INCLUIR","OK")</f>
        <v>#REF!</v>
      </c>
      <c r="AU2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" s="76" t="str">
        <f t="shared" si="2"/>
        <v>1.1.02.01.03.15</v>
      </c>
      <c r="AW28" s="77">
        <f>+LEN(CODIGOS2018[[#This Row],[POS PRE]])</f>
        <v>13</v>
      </c>
      <c r="AX28" s="76" t="b">
        <f>+EXACT(CODIGOS2018[[#This Row],[CODIGO AUTOMATICO CGR]],CODIGOS2018[[#This Row],[Código CGR]])</f>
        <v>1</v>
      </c>
      <c r="AY28" s="78" t="s">
        <v>327</v>
      </c>
      <c r="AZ28" s="78" t="b">
        <f>EXACT(CODIGOS2018[[#This Row],[Código FUT]],CODIGOS2018[[#This Row],[CODIFICACION MARCO FISCAL]])</f>
        <v>1</v>
      </c>
      <c r="BA28" s="81" t="s">
        <v>327</v>
      </c>
      <c r="BB28" s="82" t="b">
        <f>EXACT(CODIGOS2018[[#This Row],[Código FUT]],CODIGOS2018[[#This Row],[REPORTE II TRIM]])</f>
        <v>1</v>
      </c>
      <c r="BC28" s="135" t="s">
        <v>327</v>
      </c>
      <c r="BD28" s="135" t="b">
        <f>EXACT(CODIGOS2018[[#This Row],[Código FUT]],CODIGOS2018[[#This Row],[FUT DECRETO LIQ 2019]])</f>
        <v>1</v>
      </c>
    </row>
    <row r="29" spans="1:56" ht="15" customHeight="1" x14ac:dyDescent="0.25">
      <c r="A2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110201031502 11020102 9999</v>
      </c>
      <c r="B29" s="4" t="s">
        <v>162</v>
      </c>
      <c r="C29" s="64">
        <v>1105</v>
      </c>
      <c r="D29" s="4" t="s">
        <v>24</v>
      </c>
      <c r="E29" s="64">
        <v>11020102</v>
      </c>
      <c r="F29" s="64">
        <v>9999</v>
      </c>
      <c r="G29" s="4" t="s">
        <v>391</v>
      </c>
      <c r="H29" s="65">
        <v>-156816000</v>
      </c>
      <c r="I29" s="65">
        <v>0</v>
      </c>
      <c r="J29" s="65">
        <v>0</v>
      </c>
      <c r="K29" s="65">
        <v>0</v>
      </c>
      <c r="L29" s="65">
        <v>0</v>
      </c>
      <c r="M29" s="65">
        <v>-156816000</v>
      </c>
      <c r="N29" s="65">
        <v>-199383112</v>
      </c>
      <c r="O29" s="24"/>
      <c r="P29" s="68">
        <f>CODIGOS2018[[#This Row],[RECAUDOS]]+CODIGOS2018[[#This Row],[AJUSTE]]</f>
        <v>-199383112</v>
      </c>
      <c r="Q2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" s="60"/>
      <c r="T29" s="60"/>
      <c r="U29" s="26" t="s">
        <v>506</v>
      </c>
      <c r="V29" s="27" t="e">
        <f>IF(Q29="SALUD","SALUD",IF(CODIGOS2018[[#This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" s="28">
        <v>10</v>
      </c>
      <c r="AA2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" s="28" t="s">
        <v>503</v>
      </c>
      <c r="AC2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" s="28" t="s">
        <v>461</v>
      </c>
      <c r="AE2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" s="28" t="s">
        <v>371</v>
      </c>
      <c r="AG29" s="46" t="s">
        <v>462</v>
      </c>
      <c r="AH2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" s="47" t="s">
        <v>323</v>
      </c>
      <c r="AJ2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" s="72" t="str">
        <f>CONCATENATE(CODIGOS2018[[#This Row],[Código CGR]]," ",CODIGOS2018[[#This Row],[CGR OEI]]," ",CODIGOS2018[[#This Row],[CGR Dest]]," ",CODIGOS2018[[#This Row],[SIT FONDOS]])</f>
        <v>1.1.02.01.03.15 006 001 C</v>
      </c>
      <c r="AR29" s="73" t="e">
        <f>IF(AND(CODIGOS2018[[#This Row],[MARCA SALUD Y CONTRALORIA]]&lt;&gt;"SALUD",COUNTIF([1]!PLANOPROG[AUX LINEA],CODIGOS2018[[#This Row],[Aux PROG CGR]])=0),"INCLUIR","OK")</f>
        <v>#REF!</v>
      </c>
      <c r="AS29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9" s="73" t="e">
        <f>IF(AND(CODIGOS2018[[#This Row],[MARCA SALUD Y CONTRALORIA]]&lt;&gt;"SALUD",COUNTIF([1]!PLANOEJEC[AUX LINEA],CODIGOS2018[[#This Row],[Aux EJEC CGR]])=0),"INCLUIR","OK")</f>
        <v>#REF!</v>
      </c>
      <c r="AU2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" s="76" t="str">
        <f t="shared" si="2"/>
        <v>1.1.02.01.03.15</v>
      </c>
      <c r="AW29" s="77">
        <f>+LEN(CODIGOS2018[[#This Row],[POS PRE]])</f>
        <v>13</v>
      </c>
      <c r="AX29" s="76" t="b">
        <f>+EXACT(CODIGOS2018[[#This Row],[CODIGO AUTOMATICO CGR]],CODIGOS2018[[#This Row],[Código CGR]])</f>
        <v>1</v>
      </c>
      <c r="AY29" s="78" t="s">
        <v>323</v>
      </c>
      <c r="AZ29" s="78" t="b">
        <f>EXACT(CODIGOS2018[[#This Row],[Código FUT]],CODIGOS2018[[#This Row],[CODIFICACION MARCO FISCAL]])</f>
        <v>1</v>
      </c>
      <c r="BA29" s="81" t="s">
        <v>323</v>
      </c>
      <c r="BB29" s="82" t="b">
        <f>EXACT(CODIGOS2018[[#This Row],[Código FUT]],CODIGOS2018[[#This Row],[REPORTE II TRIM]])</f>
        <v>1</v>
      </c>
      <c r="BC29" s="135" t="s">
        <v>323</v>
      </c>
      <c r="BD29" s="135" t="b">
        <f>EXACT(CODIGOS2018[[#This Row],[Código FUT]],CODIGOS2018[[#This Row],[FUT DECRETO LIQ 2019]])</f>
        <v>1</v>
      </c>
    </row>
    <row r="30" spans="1:56" ht="15" customHeight="1" x14ac:dyDescent="0.25">
      <c r="A3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11020103150201 11020102 9999</v>
      </c>
      <c r="B30" s="4" t="s">
        <v>162</v>
      </c>
      <c r="C30" s="64">
        <v>1105</v>
      </c>
      <c r="D30" s="4" t="s">
        <v>25</v>
      </c>
      <c r="E30" s="64">
        <v>11020102</v>
      </c>
      <c r="F30" s="64">
        <v>9999</v>
      </c>
      <c r="G30" s="4" t="s">
        <v>392</v>
      </c>
      <c r="H30" s="65">
        <v>-1112835206</v>
      </c>
      <c r="I30" s="65">
        <v>0</v>
      </c>
      <c r="J30" s="65">
        <v>0</v>
      </c>
      <c r="K30" s="65">
        <v>0</v>
      </c>
      <c r="L30" s="65">
        <v>0</v>
      </c>
      <c r="M30" s="65">
        <v>-1112835206</v>
      </c>
      <c r="N30" s="65">
        <v>-1251515465</v>
      </c>
      <c r="O30" s="24"/>
      <c r="P30" s="68">
        <f>CODIGOS2018[[#This Row],[RECAUDOS]]+CODIGOS2018[[#This Row],[AJUSTE]]</f>
        <v>-1251515465</v>
      </c>
      <c r="Q3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" s="60"/>
      <c r="T30" s="60"/>
      <c r="U30" s="26" t="s">
        <v>506</v>
      </c>
      <c r="V30" s="27" t="e">
        <f>IF(Q30="SALUD","SALUD",IF(CODIGOS2018[[#This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" s="28">
        <v>10</v>
      </c>
      <c r="AA3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" s="28" t="s">
        <v>463</v>
      </c>
      <c r="AC3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" s="28" t="s">
        <v>461</v>
      </c>
      <c r="AE3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" s="28" t="s">
        <v>371</v>
      </c>
      <c r="AG30" s="46" t="s">
        <v>462</v>
      </c>
      <c r="AH3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" s="47" t="s">
        <v>323</v>
      </c>
      <c r="AJ3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" s="72" t="str">
        <f>CONCATENATE(CODIGOS2018[[#This Row],[Código CGR]]," ",CODIGOS2018[[#This Row],[CGR OEI]]," ",CODIGOS2018[[#This Row],[CGR Dest]]," ",CODIGOS2018[[#This Row],[SIT FONDOS]])</f>
        <v>1.1.02.01.03.15 050 001 C</v>
      </c>
      <c r="AR30" s="73" t="e">
        <f>IF(AND(CODIGOS2018[[#This Row],[MARCA SALUD Y CONTRALORIA]]&lt;&gt;"SALUD",COUNTIF([1]!PLANOPROG[AUX LINEA],CODIGOS2018[[#This Row],[Aux PROG CGR]])=0),"INCLUIR","OK")</f>
        <v>#REF!</v>
      </c>
      <c r="AS30" s="72" t="str">
        <f>CONCATENATE(CODIGOS2018[[#This Row],[Código CGR]]," ",CODIGOS2018[[#This Row],[CGR OEI]]," ",CODIGOS2018[[#This Row],[CGR Dest]]," ",CODIGOS2018[[#This Row],[SIT FONDOS]]," ",CODIGOS2018[[#This Row],[CGR Tercero]])</f>
        <v>1.1.02.01.03.15 050 001 C 000000000000000</v>
      </c>
      <c r="AT30" s="73" t="e">
        <f>IF(AND(CODIGOS2018[[#This Row],[MARCA SALUD Y CONTRALORIA]]&lt;&gt;"SALUD",COUNTIF([1]!PLANOEJEC[AUX LINEA],CODIGOS2018[[#This Row],[Aux EJEC CGR]])=0),"INCLUIR","OK")</f>
        <v>#REF!</v>
      </c>
      <c r="AU3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" s="76" t="str">
        <f t="shared" si="2"/>
        <v>1.1.02.01.03.15</v>
      </c>
      <c r="AW30" s="77">
        <f>+LEN(CODIGOS2018[[#This Row],[POS PRE]])</f>
        <v>15</v>
      </c>
      <c r="AX30" s="76" t="b">
        <f>+EXACT(CODIGOS2018[[#This Row],[CODIGO AUTOMATICO CGR]],CODIGOS2018[[#This Row],[Código CGR]])</f>
        <v>1</v>
      </c>
      <c r="AY30" s="78" t="s">
        <v>323</v>
      </c>
      <c r="AZ30" s="78" t="b">
        <f>EXACT(CODIGOS2018[[#This Row],[Código FUT]],CODIGOS2018[[#This Row],[CODIFICACION MARCO FISCAL]])</f>
        <v>1</v>
      </c>
      <c r="BA30" s="81" t="s">
        <v>323</v>
      </c>
      <c r="BB30" s="82" t="b">
        <f>EXACT(CODIGOS2018[[#This Row],[Código FUT]],CODIGOS2018[[#This Row],[REPORTE II TRIM]])</f>
        <v>1</v>
      </c>
      <c r="BC30" s="135" t="s">
        <v>323</v>
      </c>
      <c r="BD30" s="135" t="b">
        <f>EXACT(CODIGOS2018[[#This Row],[Código FUT]],CODIGOS2018[[#This Row],[FUT DECRETO LIQ 2019]])</f>
        <v>1</v>
      </c>
    </row>
    <row r="31" spans="1:56" ht="15" customHeight="1" x14ac:dyDescent="0.25">
      <c r="A3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110201031503 11020102 9999</v>
      </c>
      <c r="B31" s="4" t="s">
        <v>162</v>
      </c>
      <c r="C31" s="64">
        <v>1105</v>
      </c>
      <c r="D31" s="4" t="s">
        <v>26</v>
      </c>
      <c r="E31" s="64">
        <v>11020102</v>
      </c>
      <c r="F31" s="64">
        <v>9999</v>
      </c>
      <c r="G31" s="4" t="s">
        <v>145</v>
      </c>
      <c r="H31" s="65">
        <v>-1024650</v>
      </c>
      <c r="I31" s="65">
        <v>0</v>
      </c>
      <c r="J31" s="65">
        <v>0</v>
      </c>
      <c r="K31" s="65">
        <v>0</v>
      </c>
      <c r="L31" s="65">
        <v>0</v>
      </c>
      <c r="M31" s="65">
        <v>-1024650</v>
      </c>
      <c r="N31" s="65">
        <v>-2391543</v>
      </c>
      <c r="O31" s="24"/>
      <c r="P31" s="68">
        <f>CODIGOS2018[[#This Row],[RECAUDOS]]+CODIGOS2018[[#This Row],[AJUSTE]]</f>
        <v>-2391543</v>
      </c>
      <c r="Q3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" s="60"/>
      <c r="T31" s="60"/>
      <c r="U31" s="26" t="s">
        <v>506</v>
      </c>
      <c r="V31" s="27" t="e">
        <f>IF(Q31="SALUD","SALUD",IF(CODIGOS2018[[#This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" s="28">
        <v>10</v>
      </c>
      <c r="AA3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" s="28" t="s">
        <v>503</v>
      </c>
      <c r="AC3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" s="28" t="s">
        <v>461</v>
      </c>
      <c r="AE3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" s="28" t="s">
        <v>371</v>
      </c>
      <c r="AG31" s="46" t="s">
        <v>462</v>
      </c>
      <c r="AH3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" s="47" t="s">
        <v>324</v>
      </c>
      <c r="AJ3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" s="72" t="str">
        <f>CONCATENATE(CODIGOS2018[[#This Row],[Código CGR]]," ",CODIGOS2018[[#This Row],[CGR OEI]]," ",CODIGOS2018[[#This Row],[CGR Dest]]," ",CODIGOS2018[[#This Row],[SIT FONDOS]])</f>
        <v>1.1.02.01.03.15 006 001 C</v>
      </c>
      <c r="AR31" s="73" t="e">
        <f>IF(AND(CODIGOS2018[[#This Row],[MARCA SALUD Y CONTRALORIA]]&lt;&gt;"SALUD",COUNTIF([1]!PLANOPROG[AUX LINEA],CODIGOS2018[[#This Row],[Aux PROG CGR]])=0),"INCLUIR","OK")</f>
        <v>#REF!</v>
      </c>
      <c r="AS31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31" s="73" t="e">
        <f>IF(AND(CODIGOS2018[[#This Row],[MARCA SALUD Y CONTRALORIA]]&lt;&gt;"SALUD",COUNTIF([1]!PLANOEJEC[AUX LINEA],CODIGOS2018[[#This Row],[Aux EJEC CGR]])=0),"INCLUIR","OK")</f>
        <v>#REF!</v>
      </c>
      <c r="AU3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" s="76" t="str">
        <f t="shared" si="2"/>
        <v>1.1.02.01.03.15</v>
      </c>
      <c r="AW31" s="77">
        <f>+LEN(CODIGOS2018[[#This Row],[POS PRE]])</f>
        <v>13</v>
      </c>
      <c r="AX31" s="76" t="b">
        <f>+EXACT(CODIGOS2018[[#This Row],[CODIGO AUTOMATICO CGR]],CODIGOS2018[[#This Row],[Código CGR]])</f>
        <v>1</v>
      </c>
      <c r="AY31" s="78" t="s">
        <v>324</v>
      </c>
      <c r="AZ31" s="78" t="b">
        <f>EXACT(CODIGOS2018[[#This Row],[Código FUT]],CODIGOS2018[[#This Row],[CODIFICACION MARCO FISCAL]])</f>
        <v>1</v>
      </c>
      <c r="BA31" s="81" t="s">
        <v>324</v>
      </c>
      <c r="BB31" s="82" t="b">
        <f>EXACT(CODIGOS2018[[#This Row],[Código FUT]],CODIGOS2018[[#This Row],[REPORTE II TRIM]])</f>
        <v>1</v>
      </c>
      <c r="BC31" s="135" t="s">
        <v>324</v>
      </c>
      <c r="BD31" s="135" t="b">
        <f>EXACT(CODIGOS2018[[#This Row],[Código FUT]],CODIGOS2018[[#This Row],[FUT DECRETO LIQ 2019]])</f>
        <v>1</v>
      </c>
    </row>
    <row r="32" spans="1:56" ht="15" customHeight="1" x14ac:dyDescent="0.25">
      <c r="A3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110201031504 11020102 9999</v>
      </c>
      <c r="B32" s="4" t="s">
        <v>162</v>
      </c>
      <c r="C32" s="64">
        <v>1105</v>
      </c>
      <c r="D32" s="4" t="s">
        <v>27</v>
      </c>
      <c r="E32" s="64">
        <v>11020102</v>
      </c>
      <c r="F32" s="64">
        <v>9999</v>
      </c>
      <c r="G32" s="4" t="s">
        <v>393</v>
      </c>
      <c r="H32" s="65">
        <v>-891000</v>
      </c>
      <c r="I32" s="65">
        <v>0</v>
      </c>
      <c r="J32" s="65">
        <v>0</v>
      </c>
      <c r="K32" s="65">
        <v>0</v>
      </c>
      <c r="L32" s="65">
        <v>0</v>
      </c>
      <c r="M32" s="65">
        <v>-891000</v>
      </c>
      <c r="N32" s="65">
        <v>0</v>
      </c>
      <c r="O32" s="24"/>
      <c r="P32" s="68">
        <f>CODIGOS2018[[#This Row],[RECAUDOS]]+CODIGOS2018[[#This Row],[AJUSTE]]</f>
        <v>0</v>
      </c>
      <c r="Q3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" s="60"/>
      <c r="T32" s="60"/>
      <c r="U32" s="26" t="s">
        <v>506</v>
      </c>
      <c r="V32" s="27" t="e">
        <f>IF(Q32="SALUD","SALUD",IF(CODIGOS2018[[#This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" s="28">
        <v>10</v>
      </c>
      <c r="AA3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" s="28" t="s">
        <v>503</v>
      </c>
      <c r="AC3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" s="28" t="s">
        <v>461</v>
      </c>
      <c r="AE3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" s="28" t="s">
        <v>371</v>
      </c>
      <c r="AG32" s="46" t="s">
        <v>462</v>
      </c>
      <c r="AH3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" s="47" t="s">
        <v>326</v>
      </c>
      <c r="AJ3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" s="72" t="str">
        <f>CONCATENATE(CODIGOS2018[[#This Row],[Código CGR]]," ",CODIGOS2018[[#This Row],[CGR OEI]]," ",CODIGOS2018[[#This Row],[CGR Dest]]," ",CODIGOS2018[[#This Row],[SIT FONDOS]])</f>
        <v>1.1.02.01.03.15 006 001 C</v>
      </c>
      <c r="AR32" s="73" t="e">
        <f>IF(AND(CODIGOS2018[[#This Row],[MARCA SALUD Y CONTRALORIA]]&lt;&gt;"SALUD",COUNTIF([1]!PLANOPROG[AUX LINEA],CODIGOS2018[[#This Row],[Aux PROG CGR]])=0),"INCLUIR","OK")</f>
        <v>#REF!</v>
      </c>
      <c r="AS32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32" s="73" t="e">
        <f>IF(AND(CODIGOS2018[[#This Row],[MARCA SALUD Y CONTRALORIA]]&lt;&gt;"SALUD",COUNTIF([1]!PLANOEJEC[AUX LINEA],CODIGOS2018[[#This Row],[Aux EJEC CGR]])=0),"INCLUIR","OK")</f>
        <v>#REF!</v>
      </c>
      <c r="AU3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" s="76" t="str">
        <f t="shared" si="2"/>
        <v>1.1.02.01.03.15</v>
      </c>
      <c r="AW32" s="77">
        <f>+LEN(CODIGOS2018[[#This Row],[POS PRE]])</f>
        <v>13</v>
      </c>
      <c r="AX32" s="76" t="b">
        <f>+EXACT(CODIGOS2018[[#This Row],[CODIGO AUTOMATICO CGR]],CODIGOS2018[[#This Row],[Código CGR]])</f>
        <v>1</v>
      </c>
      <c r="AY32" s="78" t="s">
        <v>326</v>
      </c>
      <c r="AZ32" s="78" t="b">
        <f>EXACT(CODIGOS2018[[#This Row],[Código FUT]],CODIGOS2018[[#This Row],[CODIFICACION MARCO FISCAL]])</f>
        <v>1</v>
      </c>
      <c r="BA32" s="81" t="s">
        <v>326</v>
      </c>
      <c r="BB32" s="82" t="b">
        <f>EXACT(CODIGOS2018[[#This Row],[Código FUT]],CODIGOS2018[[#This Row],[REPORTE II TRIM]])</f>
        <v>1</v>
      </c>
      <c r="BC32" s="135" t="s">
        <v>326</v>
      </c>
      <c r="BD32" s="135" t="b">
        <f>EXACT(CODIGOS2018[[#This Row],[Código FUT]],CODIGOS2018[[#This Row],[FUT DECRETO LIQ 2019]])</f>
        <v>1</v>
      </c>
    </row>
    <row r="33" spans="1:56" ht="15" customHeight="1" x14ac:dyDescent="0.25">
      <c r="A3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110201031505 11020102 9999</v>
      </c>
      <c r="B33" s="4" t="s">
        <v>162</v>
      </c>
      <c r="C33" s="64">
        <v>1105</v>
      </c>
      <c r="D33" s="4" t="s">
        <v>28</v>
      </c>
      <c r="E33" s="64">
        <v>11020102</v>
      </c>
      <c r="F33" s="64">
        <v>9999</v>
      </c>
      <c r="G33" s="4" t="s">
        <v>394</v>
      </c>
      <c r="H33" s="65">
        <v>-22275000</v>
      </c>
      <c r="I33" s="65">
        <v>0</v>
      </c>
      <c r="J33" s="65">
        <v>0</v>
      </c>
      <c r="K33" s="65">
        <v>0</v>
      </c>
      <c r="L33" s="65">
        <v>0</v>
      </c>
      <c r="M33" s="65">
        <v>-22275000</v>
      </c>
      <c r="N33" s="65">
        <v>0</v>
      </c>
      <c r="O33" s="24"/>
      <c r="P33" s="68">
        <f>CODIGOS2018[[#This Row],[RECAUDOS]]+CODIGOS2018[[#This Row],[AJUSTE]]</f>
        <v>0</v>
      </c>
      <c r="Q3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" s="60"/>
      <c r="T33" s="60"/>
      <c r="U33" s="26" t="s">
        <v>506</v>
      </c>
      <c r="V33" s="27" t="e">
        <f>IF(Q33="SALUD","SALUD",IF(CODIGOS2018[[#This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" s="28">
        <v>10</v>
      </c>
      <c r="AA3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" s="28" t="s">
        <v>503</v>
      </c>
      <c r="AC3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" s="28" t="s">
        <v>461</v>
      </c>
      <c r="AE3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" s="28" t="s">
        <v>371</v>
      </c>
      <c r="AG33" s="46" t="s">
        <v>462</v>
      </c>
      <c r="AH3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" s="47" t="s">
        <v>325</v>
      </c>
      <c r="AJ3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" s="72" t="str">
        <f>CONCATENATE(CODIGOS2018[[#This Row],[Código CGR]]," ",CODIGOS2018[[#This Row],[CGR OEI]]," ",CODIGOS2018[[#This Row],[CGR Dest]]," ",CODIGOS2018[[#This Row],[SIT FONDOS]])</f>
        <v>1.1.02.01.03.15 006 001 C</v>
      </c>
      <c r="AR33" s="73" t="e">
        <f>IF(AND(CODIGOS2018[[#This Row],[MARCA SALUD Y CONTRALORIA]]&lt;&gt;"SALUD",COUNTIF([1]!PLANOPROG[AUX LINEA],CODIGOS2018[[#This Row],[Aux PROG CGR]])=0),"INCLUIR","OK")</f>
        <v>#REF!</v>
      </c>
      <c r="AS33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33" s="73" t="e">
        <f>IF(AND(CODIGOS2018[[#This Row],[MARCA SALUD Y CONTRALORIA]]&lt;&gt;"SALUD",COUNTIF([1]!PLANOEJEC[AUX LINEA],CODIGOS2018[[#This Row],[Aux EJEC CGR]])=0),"INCLUIR","OK")</f>
        <v>#REF!</v>
      </c>
      <c r="AU3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" s="76" t="str">
        <f t="shared" si="2"/>
        <v>1.1.02.01.03.15</v>
      </c>
      <c r="AW33" s="77">
        <f>+LEN(CODIGOS2018[[#This Row],[POS PRE]])</f>
        <v>13</v>
      </c>
      <c r="AX33" s="76" t="b">
        <f>+EXACT(CODIGOS2018[[#This Row],[CODIGO AUTOMATICO CGR]],CODIGOS2018[[#This Row],[Código CGR]])</f>
        <v>1</v>
      </c>
      <c r="AY33" s="78" t="s">
        <v>325</v>
      </c>
      <c r="AZ33" s="78" t="b">
        <f>EXACT(CODIGOS2018[[#This Row],[Código FUT]],CODIGOS2018[[#This Row],[CODIFICACION MARCO FISCAL]])</f>
        <v>1</v>
      </c>
      <c r="BA33" s="81" t="s">
        <v>325</v>
      </c>
      <c r="BB33" s="82" t="b">
        <f>EXACT(CODIGOS2018[[#This Row],[Código FUT]],CODIGOS2018[[#This Row],[REPORTE II TRIM]])</f>
        <v>1</v>
      </c>
      <c r="BC33" s="135" t="s">
        <v>325</v>
      </c>
      <c r="BD33" s="135" t="b">
        <f>EXACT(CODIGOS2018[[#This Row],[Código FUT]],CODIGOS2018[[#This Row],[FUT DECRETO LIQ 2019]])</f>
        <v>1</v>
      </c>
    </row>
    <row r="34" spans="1:56" ht="15" customHeight="1" x14ac:dyDescent="0.25">
      <c r="A3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110201031507 11020102 9999</v>
      </c>
      <c r="B34" s="4" t="s">
        <v>162</v>
      </c>
      <c r="C34" s="64">
        <v>1105</v>
      </c>
      <c r="D34" s="4" t="s">
        <v>588</v>
      </c>
      <c r="E34" s="64">
        <v>11020102</v>
      </c>
      <c r="F34" s="64">
        <v>9999</v>
      </c>
      <c r="G34" s="4" t="s">
        <v>589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-15827562</v>
      </c>
      <c r="O34" s="24"/>
      <c r="P34" s="68">
        <f>CODIGOS2018[[#This Row],[RECAUDOS]]+CODIGOS2018[[#This Row],[AJUSTE]]</f>
        <v>-15827562</v>
      </c>
      <c r="Q3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" s="60"/>
      <c r="T34" s="60"/>
      <c r="U34" s="26" t="s">
        <v>506</v>
      </c>
      <c r="V34" s="27" t="e">
        <f>IF(Q34="SALUD","SALUD",IF(CODIGOS2018[[#This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" s="28">
        <v>10</v>
      </c>
      <c r="AA3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" s="28" t="s">
        <v>503</v>
      </c>
      <c r="AC3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" s="28" t="s">
        <v>461</v>
      </c>
      <c r="AE3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" s="28" t="s">
        <v>371</v>
      </c>
      <c r="AG34" s="46" t="s">
        <v>539</v>
      </c>
      <c r="AH3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" s="47" t="s">
        <v>324</v>
      </c>
      <c r="AJ3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" s="72" t="str">
        <f>CONCATENATE(CODIGOS2018[[#This Row],[Código CGR]]," ",CODIGOS2018[[#This Row],[CGR OEI]]," ",CODIGOS2018[[#This Row],[CGR Dest]]," ",CODIGOS2018[[#This Row],[SIT FONDOS]])</f>
        <v>1.1.02.01.03.15 006 001 C</v>
      </c>
      <c r="AR34" s="73" t="e">
        <f>IF(AND(CODIGOS2018[[#This Row],[MARCA SALUD Y CONTRALORIA]]&lt;&gt;"SALUD",COUNTIF([1]!PLANOPROG[AUX LINEA],CODIGOS2018[[#This Row],[Aux PROG CGR]])=0),"INCLUIR","OK")</f>
        <v>#REF!</v>
      </c>
      <c r="AS34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110000001700000</v>
      </c>
      <c r="AT34" s="73" t="e">
        <f>IF(AND(CODIGOS2018[[#This Row],[MARCA SALUD Y CONTRALORIA]]&lt;&gt;"SALUD",COUNTIF([1]!PLANOEJEC[AUX LINEA],CODIGOS2018[[#This Row],[Aux EJEC CGR]])=0),"INCLUIR","OK")</f>
        <v>#REF!</v>
      </c>
      <c r="AU3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" s="76" t="str">
        <f t="shared" si="2"/>
        <v>1.1.02.01.03.15</v>
      </c>
      <c r="AW34" s="77">
        <f>+LEN(CODIGOS2018[[#This Row],[POS PRE]])</f>
        <v>13</v>
      </c>
      <c r="AX34" s="76" t="b">
        <f>+EXACT(CODIGOS2018[[#This Row],[CODIGO AUTOMATICO CGR]],CODIGOS2018[[#This Row],[Código CGR]])</f>
        <v>1</v>
      </c>
      <c r="AY34" s="78" t="s">
        <v>324</v>
      </c>
      <c r="AZ34" s="78" t="b">
        <f>EXACT(CODIGOS2018[[#This Row],[Código FUT]],CODIGOS2018[[#This Row],[CODIFICACION MARCO FISCAL]])</f>
        <v>1</v>
      </c>
      <c r="BA34" s="81" t="s">
        <v>324</v>
      </c>
      <c r="BB34" s="82" t="b">
        <f>EXACT(CODIGOS2018[[#This Row],[Código FUT]],CODIGOS2018[[#This Row],[REPORTE II TRIM]])</f>
        <v>1</v>
      </c>
      <c r="BC34" s="135" t="s">
        <v>324</v>
      </c>
      <c r="BD34" s="135" t="b">
        <f>EXACT(CODIGOS2018[[#This Row],[Código FUT]],CODIGOS2018[[#This Row],[FUT DECRETO LIQ 2019]])</f>
        <v>1</v>
      </c>
    </row>
    <row r="35" spans="1:56" s="23" customFormat="1" ht="15" customHeight="1" x14ac:dyDescent="0.25">
      <c r="A3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110201031508 11020102 9999</v>
      </c>
      <c r="B35" s="84" t="s">
        <v>162</v>
      </c>
      <c r="C35" s="64">
        <v>1105</v>
      </c>
      <c r="D35" s="4" t="s">
        <v>662</v>
      </c>
      <c r="E35" s="64">
        <v>11020102</v>
      </c>
      <c r="F35" s="64">
        <v>9999</v>
      </c>
      <c r="G35" s="4" t="s">
        <v>663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-669700</v>
      </c>
      <c r="O35" s="24"/>
      <c r="P35" s="68">
        <f>CODIGOS2018[[#This Row],[RECAUDOS]]+CODIGOS2018[[#This Row],[AJUSTE]]</f>
        <v>-669700</v>
      </c>
      <c r="Q3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" s="60"/>
      <c r="T35" s="60"/>
      <c r="U35" s="26" t="s">
        <v>506</v>
      </c>
      <c r="V35" s="27" t="e">
        <f>IF(Q35="SALUD","SALUD",IF(CODIGOS2018[[#This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" s="28">
        <v>10</v>
      </c>
      <c r="AA3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" s="28" t="s">
        <v>503</v>
      </c>
      <c r="AC3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" s="28" t="s">
        <v>461</v>
      </c>
      <c r="AE3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" s="28" t="s">
        <v>371</v>
      </c>
      <c r="AG35" s="46" t="s">
        <v>539</v>
      </c>
      <c r="AH3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" s="156" t="s">
        <v>327</v>
      </c>
      <c r="AJ35" s="152" t="s">
        <v>873</v>
      </c>
      <c r="AK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" s="72" t="str">
        <f>CONCATENATE(CODIGOS2018[[#This Row],[Código CGR]]," ",CODIGOS2018[[#This Row],[CGR OEI]]," ",CODIGOS2018[[#This Row],[CGR Dest]]," ",CODIGOS2018[[#This Row],[SIT FONDOS]])</f>
        <v>1.1.02.01.03.15 006 001 C</v>
      </c>
      <c r="AR35" s="73" t="e">
        <f>IF(AND(CODIGOS2018[[#This Row],[MARCA SALUD Y CONTRALORIA]]&lt;&gt;"SALUD",COUNTIF([1]!PLANOPROG[AUX LINEA],CODIGOS2018[[#This Row],[Aux PROG CGR]])=0),"INCLUIR","OK")</f>
        <v>#REF!</v>
      </c>
      <c r="AS35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110000001700000</v>
      </c>
      <c r="AT35" s="73" t="e">
        <f>IF(AND(CODIGOS2018[[#This Row],[MARCA SALUD Y CONTRALORIA]]&lt;&gt;"SALUD",COUNTIF([1]!PLANOEJEC[AUX LINEA],CODIGOS2018[[#This Row],[Aux EJEC CGR]])=0),"INCLUIR","OK")</f>
        <v>#REF!</v>
      </c>
      <c r="AU3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" s="76" t="str">
        <f t="shared" si="2"/>
        <v>1.1.02.01.03.15</v>
      </c>
      <c r="AW35" s="77">
        <f>+LEN(CODIGOS2018[[#This Row],[POS PRE]])</f>
        <v>13</v>
      </c>
      <c r="AX35" s="76" t="b">
        <f>+EXACT(CODIGOS2018[[#This Row],[CODIGO AUTOMATICO CGR]],CODIGOS2018[[#This Row],[Código CGR]])</f>
        <v>1</v>
      </c>
      <c r="AY35" s="78" t="s">
        <v>572</v>
      </c>
      <c r="AZ35" s="78" t="b">
        <f>EXACT(CODIGOS2018[[#This Row],[Código FUT]],CODIGOS2018[[#This Row],[CODIFICACION MARCO FISCAL]])</f>
        <v>0</v>
      </c>
      <c r="BA35" s="81" t="s">
        <v>572</v>
      </c>
      <c r="BB35" s="82" t="b">
        <f>EXACT(CODIGOS2018[[#This Row],[Código FUT]],CODIGOS2018[[#This Row],[REPORTE II TRIM]])</f>
        <v>0</v>
      </c>
      <c r="BC35" s="135" t="s">
        <v>572</v>
      </c>
      <c r="BD35" s="135" t="b">
        <f>EXACT(CODIGOS2018[[#This Row],[Código FUT]],CODIGOS2018[[#This Row],[FUT DECRETO LIQ 2019]])</f>
        <v>0</v>
      </c>
    </row>
    <row r="36" spans="1:56" s="23" customFormat="1" ht="15" customHeight="1" x14ac:dyDescent="0.25">
      <c r="A3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110201031509 11020102 9999</v>
      </c>
      <c r="B36" s="4" t="s">
        <v>162</v>
      </c>
      <c r="C36" s="64">
        <v>1105</v>
      </c>
      <c r="D36" s="4" t="s">
        <v>664</v>
      </c>
      <c r="E36" s="64">
        <v>11020102</v>
      </c>
      <c r="F36" s="64">
        <v>9999</v>
      </c>
      <c r="G36" s="4" t="s">
        <v>665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-36044442</v>
      </c>
      <c r="O36" s="24"/>
      <c r="P36" s="68">
        <f>CODIGOS2018[[#This Row],[RECAUDOS]]+CODIGOS2018[[#This Row],[AJUSTE]]</f>
        <v>-36044442</v>
      </c>
      <c r="Q3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" s="60"/>
      <c r="T36" s="60"/>
      <c r="U36" s="26" t="s">
        <v>506</v>
      </c>
      <c r="V36" s="27" t="e">
        <f>IF(Q36="SALUD","SALUD",IF(CODIGOS2018[[#This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" s="28">
        <v>10</v>
      </c>
      <c r="AA3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" s="28" t="s">
        <v>503</v>
      </c>
      <c r="AC3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" s="28" t="s">
        <v>461</v>
      </c>
      <c r="AE3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" s="28" t="s">
        <v>371</v>
      </c>
      <c r="AG36" s="46" t="s">
        <v>462</v>
      </c>
      <c r="AH3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" s="47" t="s">
        <v>324</v>
      </c>
      <c r="AJ3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" s="72" t="str">
        <f>CONCATENATE(CODIGOS2018[[#This Row],[Código CGR]]," ",CODIGOS2018[[#This Row],[CGR OEI]]," ",CODIGOS2018[[#This Row],[CGR Dest]]," ",CODIGOS2018[[#This Row],[SIT FONDOS]])</f>
        <v>1.1.02.01.03.15 006 001 C</v>
      </c>
      <c r="AR36" s="73" t="e">
        <f>IF(AND(CODIGOS2018[[#This Row],[MARCA SALUD Y CONTRALORIA]]&lt;&gt;"SALUD",COUNTIF([1]!PLANOPROG[AUX LINEA],CODIGOS2018[[#This Row],[Aux PROG CGR]])=0),"INCLUIR","OK")</f>
        <v>#REF!</v>
      </c>
      <c r="AS36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36" s="73" t="e">
        <f>IF(AND(CODIGOS2018[[#This Row],[MARCA SALUD Y CONTRALORIA]]&lt;&gt;"SALUD",COUNTIF([1]!PLANOEJEC[AUX LINEA],CODIGOS2018[[#This Row],[Aux EJEC CGR]])=0),"INCLUIR","OK")</f>
        <v>#REF!</v>
      </c>
      <c r="AU3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" s="76" t="str">
        <f t="shared" si="2"/>
        <v>1.1.02.01.03.15</v>
      </c>
      <c r="AW36" s="77">
        <f>+LEN(CODIGOS2018[[#This Row],[POS PRE]])</f>
        <v>13</v>
      </c>
      <c r="AX36" s="76" t="b">
        <f>+EXACT(CODIGOS2018[[#This Row],[CODIGO AUTOMATICO CGR]],CODIGOS2018[[#This Row],[Código CGR]])</f>
        <v>1</v>
      </c>
      <c r="AY36" s="78" t="s">
        <v>324</v>
      </c>
      <c r="AZ36" s="78" t="b">
        <f>EXACT(CODIGOS2018[[#This Row],[Código FUT]],CODIGOS2018[[#This Row],[CODIFICACION MARCO FISCAL]])</f>
        <v>1</v>
      </c>
      <c r="BA36" s="81" t="s">
        <v>324</v>
      </c>
      <c r="BB36" s="82" t="b">
        <f>EXACT(CODIGOS2018[[#This Row],[Código FUT]],CODIGOS2018[[#This Row],[REPORTE II TRIM]])</f>
        <v>1</v>
      </c>
      <c r="BC36" s="135" t="s">
        <v>324</v>
      </c>
      <c r="BD36" s="135" t="b">
        <f>EXACT(CODIGOS2018[[#This Row],[Código FUT]],CODIGOS2018[[#This Row],[FUT DECRETO LIQ 2019]])</f>
        <v>1</v>
      </c>
    </row>
    <row r="37" spans="1:56" s="23" customFormat="1" ht="15" customHeight="1" x14ac:dyDescent="0.25">
      <c r="A3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110201039801 11020102 9999</v>
      </c>
      <c r="B37" s="4" t="s">
        <v>162</v>
      </c>
      <c r="C37" s="64">
        <v>1105</v>
      </c>
      <c r="D37" s="4" t="s">
        <v>29</v>
      </c>
      <c r="E37" s="64">
        <v>11020102</v>
      </c>
      <c r="F37" s="64">
        <v>9999</v>
      </c>
      <c r="G37" s="4" t="s">
        <v>144</v>
      </c>
      <c r="H37" s="65">
        <v>-81972000</v>
      </c>
      <c r="I37" s="65">
        <v>0</v>
      </c>
      <c r="J37" s="65">
        <v>0</v>
      </c>
      <c r="K37" s="65">
        <v>0</v>
      </c>
      <c r="L37" s="65">
        <v>0</v>
      </c>
      <c r="M37" s="65">
        <v>-81972000</v>
      </c>
      <c r="N37" s="65">
        <v>-57845690</v>
      </c>
      <c r="O37" s="24"/>
      <c r="P37" s="68">
        <f>CODIGOS2018[[#This Row],[RECAUDOS]]+CODIGOS2018[[#This Row],[AJUSTE]]</f>
        <v>-57845690</v>
      </c>
      <c r="Q3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" s="60"/>
      <c r="T37" s="60"/>
      <c r="U37" s="26" t="s">
        <v>135</v>
      </c>
      <c r="V37" s="27" t="e">
        <f>IF(Q37="SALUD","SALUD",IF(CODIGOS2018[[#This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" s="28">
        <v>10</v>
      </c>
      <c r="AA3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" s="28" t="s">
        <v>503</v>
      </c>
      <c r="AC3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" s="28" t="s">
        <v>461</v>
      </c>
      <c r="AE3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" s="28" t="s">
        <v>371</v>
      </c>
      <c r="AG37" s="46" t="s">
        <v>462</v>
      </c>
      <c r="AH3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" s="47" t="s">
        <v>329</v>
      </c>
      <c r="AJ3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" s="72" t="str">
        <f>CONCATENATE(CODIGOS2018[[#This Row],[Código CGR]]," ",CODIGOS2018[[#This Row],[CGR OEI]]," ",CODIGOS2018[[#This Row],[CGR Dest]]," ",CODIGOS2018[[#This Row],[SIT FONDOS]])</f>
        <v>1.1.02.01.03.98 006 001 C</v>
      </c>
      <c r="AR37" s="73" t="e">
        <f>IF(AND(CODIGOS2018[[#This Row],[MARCA SALUD Y CONTRALORIA]]&lt;&gt;"SALUD",COUNTIF([1]!PLANOPROG[AUX LINEA],CODIGOS2018[[#This Row],[Aux PROG CGR]])=0),"INCLUIR","OK")</f>
        <v>#REF!</v>
      </c>
      <c r="AS37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37" s="73" t="e">
        <f>IF(AND(CODIGOS2018[[#This Row],[MARCA SALUD Y CONTRALORIA]]&lt;&gt;"SALUD",COUNTIF([1]!PLANOEJEC[AUX LINEA],CODIGOS2018[[#This Row],[Aux EJEC CGR]])=0),"INCLUIR","OK")</f>
        <v>#REF!</v>
      </c>
      <c r="AU3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" s="76" t="str">
        <f t="shared" si="2"/>
        <v>1.1.02.01.03.98</v>
      </c>
      <c r="AW37" s="77">
        <f>+LEN(CODIGOS2018[[#This Row],[POS PRE]])</f>
        <v>13</v>
      </c>
      <c r="AX37" s="76" t="b">
        <f>+EXACT(CODIGOS2018[[#This Row],[CODIGO AUTOMATICO CGR]],CODIGOS2018[[#This Row],[Código CGR]])</f>
        <v>1</v>
      </c>
      <c r="AY37" s="78" t="s">
        <v>329</v>
      </c>
      <c r="AZ37" s="78" t="b">
        <f>EXACT(CODIGOS2018[[#This Row],[Código FUT]],CODIGOS2018[[#This Row],[CODIFICACION MARCO FISCAL]])</f>
        <v>1</v>
      </c>
      <c r="BA37" s="81" t="s">
        <v>329</v>
      </c>
      <c r="BB37" s="82" t="b">
        <f>EXACT(CODIGOS2018[[#This Row],[Código FUT]],CODIGOS2018[[#This Row],[REPORTE II TRIM]])</f>
        <v>1</v>
      </c>
      <c r="BC37" s="135" t="s">
        <v>329</v>
      </c>
      <c r="BD37" s="135" t="b">
        <f>EXACT(CODIGOS2018[[#This Row],[Código FUT]],CODIGOS2018[[#This Row],[FUT DECRETO LIQ 2019]])</f>
        <v>1</v>
      </c>
    </row>
    <row r="38" spans="1:56" s="23" customFormat="1" ht="15" customHeight="1" x14ac:dyDescent="0.25">
      <c r="A3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110201039802 11020102 9999</v>
      </c>
      <c r="B38" s="4" t="s">
        <v>162</v>
      </c>
      <c r="C38" s="64">
        <v>1105</v>
      </c>
      <c r="D38" s="4" t="s">
        <v>30</v>
      </c>
      <c r="E38" s="64">
        <v>11020102</v>
      </c>
      <c r="F38" s="64">
        <v>9999</v>
      </c>
      <c r="G38" s="4" t="s">
        <v>395</v>
      </c>
      <c r="H38" s="65">
        <v>-784080000</v>
      </c>
      <c r="I38" s="65">
        <v>0</v>
      </c>
      <c r="J38" s="65">
        <v>0</v>
      </c>
      <c r="K38" s="65">
        <v>0</v>
      </c>
      <c r="L38" s="65">
        <v>0</v>
      </c>
      <c r="M38" s="65">
        <v>-784080000</v>
      </c>
      <c r="N38" s="65">
        <v>-1060417057</v>
      </c>
      <c r="O38" s="24"/>
      <c r="P38" s="68">
        <f>CODIGOS2018[[#This Row],[RECAUDOS]]+CODIGOS2018[[#This Row],[AJUSTE]]</f>
        <v>-1060417057</v>
      </c>
      <c r="Q3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" s="60"/>
      <c r="T38" s="60"/>
      <c r="U38" s="26" t="s">
        <v>135</v>
      </c>
      <c r="V38" s="27" t="e">
        <f>IF(Q38="SALUD","SALUD",IF(CODIGOS2018[[#This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" s="28">
        <v>10</v>
      </c>
      <c r="AA3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" s="28" t="s">
        <v>503</v>
      </c>
      <c r="AC3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" s="28" t="s">
        <v>461</v>
      </c>
      <c r="AE3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" s="28" t="s">
        <v>371</v>
      </c>
      <c r="AG38" s="46" t="s">
        <v>462</v>
      </c>
      <c r="AH3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" s="47" t="s">
        <v>328</v>
      </c>
      <c r="AJ3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" s="72" t="str">
        <f>CONCATENATE(CODIGOS2018[[#This Row],[Código CGR]]," ",CODIGOS2018[[#This Row],[CGR OEI]]," ",CODIGOS2018[[#This Row],[CGR Dest]]," ",CODIGOS2018[[#This Row],[SIT FONDOS]])</f>
        <v>1.1.02.01.03.98 006 001 C</v>
      </c>
      <c r="AR38" s="73" t="e">
        <f>IF(AND(CODIGOS2018[[#This Row],[MARCA SALUD Y CONTRALORIA]]&lt;&gt;"SALUD",COUNTIF([1]!PLANOPROG[AUX LINEA],CODIGOS2018[[#This Row],[Aux PROG CGR]])=0),"INCLUIR","OK")</f>
        <v>#REF!</v>
      </c>
      <c r="AS38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38" s="73" t="e">
        <f>IF(AND(CODIGOS2018[[#This Row],[MARCA SALUD Y CONTRALORIA]]&lt;&gt;"SALUD",COUNTIF([1]!PLANOEJEC[AUX LINEA],CODIGOS2018[[#This Row],[Aux EJEC CGR]])=0),"INCLUIR","OK")</f>
        <v>#REF!</v>
      </c>
      <c r="AU3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" s="76" t="str">
        <f t="shared" si="2"/>
        <v>1.1.02.01.03.98</v>
      </c>
      <c r="AW38" s="77">
        <f>+LEN(CODIGOS2018[[#This Row],[POS PRE]])</f>
        <v>13</v>
      </c>
      <c r="AX38" s="76" t="b">
        <f>+EXACT(CODIGOS2018[[#This Row],[CODIGO AUTOMATICO CGR]],CODIGOS2018[[#This Row],[Código CGR]])</f>
        <v>1</v>
      </c>
      <c r="AY38" s="78" t="s">
        <v>328</v>
      </c>
      <c r="AZ38" s="78" t="b">
        <f>EXACT(CODIGOS2018[[#This Row],[Código FUT]],CODIGOS2018[[#This Row],[CODIFICACION MARCO FISCAL]])</f>
        <v>1</v>
      </c>
      <c r="BA38" s="81" t="s">
        <v>328</v>
      </c>
      <c r="BB38" s="82" t="b">
        <f>EXACT(CODIGOS2018[[#This Row],[Código FUT]],CODIGOS2018[[#This Row],[REPORTE II TRIM]])</f>
        <v>1</v>
      </c>
      <c r="BC38" s="135" t="s">
        <v>328</v>
      </c>
      <c r="BD38" s="135" t="b">
        <f>EXACT(CODIGOS2018[[#This Row],[Código FUT]],CODIGOS2018[[#This Row],[FUT DECRETO LIQ 2019]])</f>
        <v>1</v>
      </c>
    </row>
    <row r="39" spans="1:56" s="23" customFormat="1" ht="15" customHeight="1" x14ac:dyDescent="0.25">
      <c r="A3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11020103980201 11020102 9999</v>
      </c>
      <c r="B39" s="4" t="s">
        <v>162</v>
      </c>
      <c r="C39" s="64">
        <v>1105</v>
      </c>
      <c r="D39" s="4" t="s">
        <v>31</v>
      </c>
      <c r="E39" s="64">
        <v>11020102</v>
      </c>
      <c r="F39" s="64">
        <v>9999</v>
      </c>
      <c r="G39" s="4" t="s">
        <v>396</v>
      </c>
      <c r="H39" s="65">
        <v>-2506287146</v>
      </c>
      <c r="I39" s="65">
        <v>0</v>
      </c>
      <c r="J39" s="65">
        <v>0</v>
      </c>
      <c r="K39" s="65">
        <v>0</v>
      </c>
      <c r="L39" s="65">
        <v>0</v>
      </c>
      <c r="M39" s="65">
        <v>-2506287146</v>
      </c>
      <c r="N39" s="65">
        <v>-2744904315</v>
      </c>
      <c r="O39" s="24"/>
      <c r="P39" s="68">
        <f>CODIGOS2018[[#This Row],[RECAUDOS]]+CODIGOS2018[[#This Row],[AJUSTE]]</f>
        <v>-2744904315</v>
      </c>
      <c r="Q3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" s="60"/>
      <c r="T39" s="60"/>
      <c r="U39" s="26" t="s">
        <v>135</v>
      </c>
      <c r="V39" s="27" t="e">
        <f>IF(Q39="SALUD","SALUD",IF(CODIGOS2018[[#This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" s="28">
        <v>10</v>
      </c>
      <c r="AA3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" s="28" t="s">
        <v>463</v>
      </c>
      <c r="AC3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" s="28" t="s">
        <v>461</v>
      </c>
      <c r="AE3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" s="28" t="s">
        <v>371</v>
      </c>
      <c r="AG39" s="46" t="s">
        <v>462</v>
      </c>
      <c r="AH3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" s="47" t="s">
        <v>328</v>
      </c>
      <c r="AJ3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" s="72" t="str">
        <f>CONCATENATE(CODIGOS2018[[#This Row],[Código CGR]]," ",CODIGOS2018[[#This Row],[CGR OEI]]," ",CODIGOS2018[[#This Row],[CGR Dest]]," ",CODIGOS2018[[#This Row],[SIT FONDOS]])</f>
        <v>1.1.02.01.03.98 050 001 C</v>
      </c>
      <c r="AR39" s="73" t="e">
        <f>IF(AND(CODIGOS2018[[#This Row],[MARCA SALUD Y CONTRALORIA]]&lt;&gt;"SALUD",COUNTIF([1]!PLANOPROG[AUX LINEA],CODIGOS2018[[#This Row],[Aux PROG CGR]])=0),"INCLUIR","OK")</f>
        <v>#REF!</v>
      </c>
      <c r="AS39" s="72" t="str">
        <f>CONCATENATE(CODIGOS2018[[#This Row],[Código CGR]]," ",CODIGOS2018[[#This Row],[CGR OEI]]," ",CODIGOS2018[[#This Row],[CGR Dest]]," ",CODIGOS2018[[#This Row],[SIT FONDOS]]," ",CODIGOS2018[[#This Row],[CGR Tercero]])</f>
        <v>1.1.02.01.03.98 050 001 C 000000000000000</v>
      </c>
      <c r="AT39" s="73" t="e">
        <f>IF(AND(CODIGOS2018[[#This Row],[MARCA SALUD Y CONTRALORIA]]&lt;&gt;"SALUD",COUNTIF([1]!PLANOEJEC[AUX LINEA],CODIGOS2018[[#This Row],[Aux EJEC CGR]])=0),"INCLUIR","OK")</f>
        <v>#REF!</v>
      </c>
      <c r="AU3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" s="76" t="str">
        <f t="shared" si="2"/>
        <v>1.1.02.01.03.98</v>
      </c>
      <c r="AW39" s="77">
        <f>+LEN(CODIGOS2018[[#This Row],[POS PRE]])</f>
        <v>15</v>
      </c>
      <c r="AX39" s="76" t="b">
        <f>+EXACT(CODIGOS2018[[#This Row],[CODIGO AUTOMATICO CGR]],CODIGOS2018[[#This Row],[Código CGR]])</f>
        <v>1</v>
      </c>
      <c r="AY39" s="78" t="s">
        <v>328</v>
      </c>
      <c r="AZ39" s="78" t="b">
        <f>EXACT(CODIGOS2018[[#This Row],[Código FUT]],CODIGOS2018[[#This Row],[CODIFICACION MARCO FISCAL]])</f>
        <v>1</v>
      </c>
      <c r="BA39" s="81" t="s">
        <v>328</v>
      </c>
      <c r="BB39" s="82" t="b">
        <f>EXACT(CODIGOS2018[[#This Row],[Código FUT]],CODIGOS2018[[#This Row],[REPORTE II TRIM]])</f>
        <v>1</v>
      </c>
      <c r="BC39" s="135" t="s">
        <v>328</v>
      </c>
      <c r="BD39" s="135" t="b">
        <f>EXACT(CODIGOS2018[[#This Row],[Código FUT]],CODIGOS2018[[#This Row],[FUT DECRETO LIQ 2019]])</f>
        <v>1</v>
      </c>
    </row>
    <row r="40" spans="1:56" s="23" customFormat="1" ht="15" customHeight="1" x14ac:dyDescent="0.25">
      <c r="A4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110201039804 11020102 9999</v>
      </c>
      <c r="B40" s="4" t="s">
        <v>162</v>
      </c>
      <c r="C40" s="64">
        <v>1105</v>
      </c>
      <c r="D40" s="4" t="s">
        <v>32</v>
      </c>
      <c r="E40" s="64">
        <v>11020102</v>
      </c>
      <c r="F40" s="64">
        <v>9999</v>
      </c>
      <c r="G40" s="4" t="s">
        <v>397</v>
      </c>
      <c r="H40" s="65">
        <v>-176418000</v>
      </c>
      <c r="I40" s="65">
        <v>0</v>
      </c>
      <c r="J40" s="65">
        <v>0</v>
      </c>
      <c r="K40" s="65">
        <v>0</v>
      </c>
      <c r="L40" s="65">
        <v>0</v>
      </c>
      <c r="M40" s="65">
        <v>-176418000</v>
      </c>
      <c r="N40" s="65">
        <v>-42090593</v>
      </c>
      <c r="O40" s="24"/>
      <c r="P40" s="68">
        <f>CODIGOS2018[[#This Row],[RECAUDOS]]+CODIGOS2018[[#This Row],[AJUSTE]]</f>
        <v>-42090593</v>
      </c>
      <c r="Q4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" s="60"/>
      <c r="T40" s="60"/>
      <c r="U40" s="26" t="s">
        <v>135</v>
      </c>
      <c r="V40" s="27" t="e">
        <f>IF(Q40="SALUD","SALUD",IF(CODIGOS2018[[#This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" s="28">
        <v>10</v>
      </c>
      <c r="AA4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" s="28" t="s">
        <v>503</v>
      </c>
      <c r="AC4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" s="28" t="s">
        <v>461</v>
      </c>
      <c r="AE4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" s="28" t="s">
        <v>371</v>
      </c>
      <c r="AG40" s="46" t="s">
        <v>462</v>
      </c>
      <c r="AH4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" s="47" t="s">
        <v>330</v>
      </c>
      <c r="AJ4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" s="72" t="str">
        <f>CONCATENATE(CODIGOS2018[[#This Row],[Código CGR]]," ",CODIGOS2018[[#This Row],[CGR OEI]]," ",CODIGOS2018[[#This Row],[CGR Dest]]," ",CODIGOS2018[[#This Row],[SIT FONDOS]])</f>
        <v>1.1.02.01.03.98 006 001 C</v>
      </c>
      <c r="AR40" s="73" t="e">
        <f>IF(AND(CODIGOS2018[[#This Row],[MARCA SALUD Y CONTRALORIA]]&lt;&gt;"SALUD",COUNTIF([1]!PLANOPROG[AUX LINEA],CODIGOS2018[[#This Row],[Aux PROG CGR]])=0),"INCLUIR","OK")</f>
        <v>#REF!</v>
      </c>
      <c r="AS40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40" s="73" t="e">
        <f>IF(AND(CODIGOS2018[[#This Row],[MARCA SALUD Y CONTRALORIA]]&lt;&gt;"SALUD",COUNTIF([1]!PLANOEJEC[AUX LINEA],CODIGOS2018[[#This Row],[Aux EJEC CGR]])=0),"INCLUIR","OK")</f>
        <v>#REF!</v>
      </c>
      <c r="AU4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" s="76" t="str">
        <f t="shared" si="2"/>
        <v>1.1.02.01.03.98</v>
      </c>
      <c r="AW40" s="77">
        <f>+LEN(CODIGOS2018[[#This Row],[POS PRE]])</f>
        <v>13</v>
      </c>
      <c r="AX40" s="76" t="b">
        <f>+EXACT(CODIGOS2018[[#This Row],[CODIGO AUTOMATICO CGR]],CODIGOS2018[[#This Row],[Código CGR]])</f>
        <v>1</v>
      </c>
      <c r="AY40" s="78" t="s">
        <v>330</v>
      </c>
      <c r="AZ40" s="78" t="b">
        <f>EXACT(CODIGOS2018[[#This Row],[Código FUT]],CODIGOS2018[[#This Row],[CODIFICACION MARCO FISCAL]])</f>
        <v>1</v>
      </c>
      <c r="BA40" s="81" t="s">
        <v>330</v>
      </c>
      <c r="BB40" s="82" t="b">
        <f>EXACT(CODIGOS2018[[#This Row],[Código FUT]],CODIGOS2018[[#This Row],[REPORTE II TRIM]])</f>
        <v>1</v>
      </c>
      <c r="BC40" s="135" t="s">
        <v>330</v>
      </c>
      <c r="BD40" s="135" t="b">
        <f>EXACT(CODIGOS2018[[#This Row],[Código FUT]],CODIGOS2018[[#This Row],[FUT DECRETO LIQ 2019]])</f>
        <v>1</v>
      </c>
    </row>
    <row r="41" spans="1:56" s="23" customFormat="1" ht="15" customHeight="1" x14ac:dyDescent="0.25">
      <c r="A4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110201039806 11020102 9999</v>
      </c>
      <c r="B41" s="4" t="s">
        <v>162</v>
      </c>
      <c r="C41" s="64">
        <v>1105</v>
      </c>
      <c r="D41" s="4" t="s">
        <v>33</v>
      </c>
      <c r="E41" s="64">
        <v>11020102</v>
      </c>
      <c r="F41" s="64">
        <v>9999</v>
      </c>
      <c r="G41" s="4" t="s">
        <v>398</v>
      </c>
      <c r="H41" s="65">
        <v>-44550000</v>
      </c>
      <c r="I41" s="65">
        <v>0</v>
      </c>
      <c r="J41" s="65">
        <v>0</v>
      </c>
      <c r="K41" s="65">
        <v>0</v>
      </c>
      <c r="L41" s="65">
        <v>0</v>
      </c>
      <c r="M41" s="65">
        <v>-44550000</v>
      </c>
      <c r="N41" s="65">
        <v>-26094472</v>
      </c>
      <c r="O41" s="24"/>
      <c r="P41" s="68">
        <f>CODIGOS2018[[#This Row],[RECAUDOS]]+CODIGOS2018[[#This Row],[AJUSTE]]</f>
        <v>-26094472</v>
      </c>
      <c r="Q4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" s="60"/>
      <c r="T41" s="60"/>
      <c r="U41" s="26" t="s">
        <v>135</v>
      </c>
      <c r="V41" s="27" t="e">
        <f>IF(Q41="SALUD","SALUD",IF(CODIGOS2018[[#This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" s="28">
        <v>10</v>
      </c>
      <c r="AA4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" s="28" t="s">
        <v>503</v>
      </c>
      <c r="AC4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" s="28" t="s">
        <v>461</v>
      </c>
      <c r="AE4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" s="28" t="s">
        <v>371</v>
      </c>
      <c r="AG41" s="46" t="s">
        <v>462</v>
      </c>
      <c r="AH4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" s="47" t="s">
        <v>331</v>
      </c>
      <c r="AJ4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" s="72" t="str">
        <f>CONCATENATE(CODIGOS2018[[#This Row],[Código CGR]]," ",CODIGOS2018[[#This Row],[CGR OEI]]," ",CODIGOS2018[[#This Row],[CGR Dest]]," ",CODIGOS2018[[#This Row],[SIT FONDOS]])</f>
        <v>1.1.02.01.03.98 006 001 C</v>
      </c>
      <c r="AR41" s="73" t="e">
        <f>IF(AND(CODIGOS2018[[#This Row],[MARCA SALUD Y CONTRALORIA]]&lt;&gt;"SALUD",COUNTIF([1]!PLANOPROG[AUX LINEA],CODIGOS2018[[#This Row],[Aux PROG CGR]])=0),"INCLUIR","OK")</f>
        <v>#REF!</v>
      </c>
      <c r="AS41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41" s="73" t="e">
        <f>IF(AND(CODIGOS2018[[#This Row],[MARCA SALUD Y CONTRALORIA]]&lt;&gt;"SALUD",COUNTIF([1]!PLANOEJEC[AUX LINEA],CODIGOS2018[[#This Row],[Aux EJEC CGR]])=0),"INCLUIR","OK")</f>
        <v>#REF!</v>
      </c>
      <c r="AU4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" s="76" t="str">
        <f t="shared" si="2"/>
        <v>1.1.02.01.03.98</v>
      </c>
      <c r="AW41" s="77">
        <f>+LEN(CODIGOS2018[[#This Row],[POS PRE]])</f>
        <v>13</v>
      </c>
      <c r="AX41" s="76" t="b">
        <f>+EXACT(CODIGOS2018[[#This Row],[CODIGO AUTOMATICO CGR]],CODIGOS2018[[#This Row],[Código CGR]])</f>
        <v>1</v>
      </c>
      <c r="AY41" s="78" t="s">
        <v>331</v>
      </c>
      <c r="AZ41" s="78" t="b">
        <f>EXACT(CODIGOS2018[[#This Row],[Código FUT]],CODIGOS2018[[#This Row],[CODIFICACION MARCO FISCAL]])</f>
        <v>1</v>
      </c>
      <c r="BA41" s="81" t="s">
        <v>331</v>
      </c>
      <c r="BB41" s="82" t="b">
        <f>EXACT(CODIGOS2018[[#This Row],[Código FUT]],CODIGOS2018[[#This Row],[REPORTE II TRIM]])</f>
        <v>1</v>
      </c>
      <c r="BC41" s="135" t="s">
        <v>331</v>
      </c>
      <c r="BD41" s="135" t="b">
        <f>EXACT(CODIGOS2018[[#This Row],[Código FUT]],CODIGOS2018[[#This Row],[FUT DECRETO LIQ 2019]])</f>
        <v>1</v>
      </c>
    </row>
    <row r="42" spans="1:56" s="23" customFormat="1" ht="15" customHeight="1" x14ac:dyDescent="0.25">
      <c r="A4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110201039808 11020102 9999</v>
      </c>
      <c r="B42" s="4" t="s">
        <v>162</v>
      </c>
      <c r="C42" s="64">
        <v>1105</v>
      </c>
      <c r="D42" s="4" t="s">
        <v>590</v>
      </c>
      <c r="E42" s="64">
        <v>11020102</v>
      </c>
      <c r="F42" s="64">
        <v>9999</v>
      </c>
      <c r="G42" s="4" t="s">
        <v>591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-18853759</v>
      </c>
      <c r="O42" s="24"/>
      <c r="P42" s="68">
        <f>CODIGOS2018[[#This Row],[RECAUDOS]]+CODIGOS2018[[#This Row],[AJUSTE]]</f>
        <v>-18853759</v>
      </c>
      <c r="Q4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2" s="60"/>
      <c r="T42" s="60"/>
      <c r="U42" s="26" t="s">
        <v>135</v>
      </c>
      <c r="V42" s="27" t="e">
        <f>IF(Q42="SALUD","SALUD",IF(CODIGOS2018[[#This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2" s="28">
        <v>10</v>
      </c>
      <c r="AA4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2" s="28" t="s">
        <v>503</v>
      </c>
      <c r="AC4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2" s="28" t="s">
        <v>461</v>
      </c>
      <c r="AE4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2" s="28" t="s">
        <v>371</v>
      </c>
      <c r="AG42" s="46" t="s">
        <v>539</v>
      </c>
      <c r="AH4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2" s="47" t="s">
        <v>329</v>
      </c>
      <c r="AJ4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2" s="72" t="str">
        <f>CONCATENATE(CODIGOS2018[[#This Row],[Código CGR]]," ",CODIGOS2018[[#This Row],[CGR OEI]]," ",CODIGOS2018[[#This Row],[CGR Dest]]," ",CODIGOS2018[[#This Row],[SIT FONDOS]])</f>
        <v>1.1.02.01.03.98 006 001 C</v>
      </c>
      <c r="AR42" s="73" t="e">
        <f>IF(AND(CODIGOS2018[[#This Row],[MARCA SALUD Y CONTRALORIA]]&lt;&gt;"SALUD",COUNTIF([1]!PLANOPROG[AUX LINEA],CODIGOS2018[[#This Row],[Aux PROG CGR]])=0),"INCLUIR","OK")</f>
        <v>#REF!</v>
      </c>
      <c r="AS42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110000001700000</v>
      </c>
      <c r="AT42" s="73" t="e">
        <f>IF(AND(CODIGOS2018[[#This Row],[MARCA SALUD Y CONTRALORIA]]&lt;&gt;"SALUD",COUNTIF([1]!PLANOEJEC[AUX LINEA],CODIGOS2018[[#This Row],[Aux EJEC CGR]])=0),"INCLUIR","OK")</f>
        <v>#REF!</v>
      </c>
      <c r="AU4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2" s="76" t="str">
        <f t="shared" si="2"/>
        <v>1.1.02.01.03.98</v>
      </c>
      <c r="AW42" s="77">
        <f>+LEN(CODIGOS2018[[#This Row],[POS PRE]])</f>
        <v>13</v>
      </c>
      <c r="AX42" s="76" t="b">
        <f>+EXACT(CODIGOS2018[[#This Row],[CODIGO AUTOMATICO CGR]],CODIGOS2018[[#This Row],[Código CGR]])</f>
        <v>1</v>
      </c>
      <c r="AY42" s="78" t="s">
        <v>329</v>
      </c>
      <c r="AZ42" s="78" t="b">
        <f>EXACT(CODIGOS2018[[#This Row],[Código FUT]],CODIGOS2018[[#This Row],[CODIFICACION MARCO FISCAL]])</f>
        <v>1</v>
      </c>
      <c r="BA42" s="81" t="s">
        <v>329</v>
      </c>
      <c r="BB42" s="82" t="b">
        <f>EXACT(CODIGOS2018[[#This Row],[Código FUT]],CODIGOS2018[[#This Row],[REPORTE II TRIM]])</f>
        <v>1</v>
      </c>
      <c r="BC42" s="135" t="s">
        <v>329</v>
      </c>
      <c r="BD42" s="135" t="b">
        <f>EXACT(CODIGOS2018[[#This Row],[Código FUT]],CODIGOS2018[[#This Row],[FUT DECRETO LIQ 2019]])</f>
        <v>1</v>
      </c>
    </row>
    <row r="43" spans="1:56" s="23" customFormat="1" ht="15" customHeight="1" x14ac:dyDescent="0.25">
      <c r="A4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110201039809 11020102 9999</v>
      </c>
      <c r="B43" s="84" t="s">
        <v>162</v>
      </c>
      <c r="C43" s="64">
        <v>1105</v>
      </c>
      <c r="D43" s="4" t="s">
        <v>666</v>
      </c>
      <c r="E43" s="64">
        <v>11020102</v>
      </c>
      <c r="F43" s="64">
        <v>9999</v>
      </c>
      <c r="G43" s="4" t="s">
        <v>667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-3775345</v>
      </c>
      <c r="O43" s="24"/>
      <c r="P43" s="68">
        <f>CODIGOS2018[[#This Row],[RECAUDOS]]+CODIGOS2018[[#This Row],[AJUSTE]]</f>
        <v>-3775345</v>
      </c>
      <c r="Q4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3" s="60"/>
      <c r="T43" s="60"/>
      <c r="U43" s="26" t="s">
        <v>135</v>
      </c>
      <c r="V43" s="27" t="e">
        <f>IF(Q43="SALUD","SALUD",IF(CODIGOS2018[[#This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3" s="28">
        <v>10</v>
      </c>
      <c r="AA4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3" s="28" t="s">
        <v>503</v>
      </c>
      <c r="AC4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3" s="28" t="s">
        <v>461</v>
      </c>
      <c r="AE4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3" s="28" t="s">
        <v>371</v>
      </c>
      <c r="AG43" s="46" t="s">
        <v>539</v>
      </c>
      <c r="AH4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3" s="156" t="s">
        <v>327</v>
      </c>
      <c r="AJ43" s="152" t="s">
        <v>873</v>
      </c>
      <c r="AK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3" s="72" t="str">
        <f>CONCATENATE(CODIGOS2018[[#This Row],[Código CGR]]," ",CODIGOS2018[[#This Row],[CGR OEI]]," ",CODIGOS2018[[#This Row],[CGR Dest]]," ",CODIGOS2018[[#This Row],[SIT FONDOS]])</f>
        <v>1.1.02.01.03.98 006 001 C</v>
      </c>
      <c r="AR43" s="73" t="e">
        <f>IF(AND(CODIGOS2018[[#This Row],[MARCA SALUD Y CONTRALORIA]]&lt;&gt;"SALUD",COUNTIF([1]!PLANOPROG[AUX LINEA],CODIGOS2018[[#This Row],[Aux PROG CGR]])=0),"INCLUIR","OK")</f>
        <v>#REF!</v>
      </c>
      <c r="AS43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110000001700000</v>
      </c>
      <c r="AT43" s="73" t="e">
        <f>IF(AND(CODIGOS2018[[#This Row],[MARCA SALUD Y CONTRALORIA]]&lt;&gt;"SALUD",COUNTIF([1]!PLANOEJEC[AUX LINEA],CODIGOS2018[[#This Row],[Aux EJEC CGR]])=0),"INCLUIR","OK")</f>
        <v>#REF!</v>
      </c>
      <c r="AU4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3" s="76" t="str">
        <f t="shared" si="2"/>
        <v>1.1.02.01.03.98</v>
      </c>
      <c r="AW43" s="77">
        <f>+LEN(CODIGOS2018[[#This Row],[POS PRE]])</f>
        <v>13</v>
      </c>
      <c r="AX43" s="76" t="b">
        <f>+EXACT(CODIGOS2018[[#This Row],[CODIGO AUTOMATICO CGR]],CODIGOS2018[[#This Row],[Código CGR]])</f>
        <v>1</v>
      </c>
      <c r="AY43" s="78" t="s">
        <v>740</v>
      </c>
      <c r="AZ43" s="78" t="b">
        <f>EXACT(CODIGOS2018[[#This Row],[Código FUT]],CODIGOS2018[[#This Row],[CODIFICACION MARCO FISCAL]])</f>
        <v>0</v>
      </c>
      <c r="BA43" s="81" t="s">
        <v>740</v>
      </c>
      <c r="BB43" s="82" t="b">
        <f>EXACT(CODIGOS2018[[#This Row],[Código FUT]],CODIGOS2018[[#This Row],[REPORTE II TRIM]])</f>
        <v>0</v>
      </c>
      <c r="BC43" s="135" t="s">
        <v>740</v>
      </c>
      <c r="BD43" s="135" t="b">
        <f>EXACT(CODIGOS2018[[#This Row],[Código FUT]],CODIGOS2018[[#This Row],[FUT DECRETO LIQ 2019]])</f>
        <v>0</v>
      </c>
    </row>
    <row r="44" spans="1:56" s="23" customFormat="1" ht="15" customHeight="1" x14ac:dyDescent="0.25">
      <c r="A4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110201039810 11020102 9999</v>
      </c>
      <c r="B44" s="4" t="s">
        <v>162</v>
      </c>
      <c r="C44" s="64">
        <v>1105</v>
      </c>
      <c r="D44" s="4" t="s">
        <v>668</v>
      </c>
      <c r="E44" s="64">
        <v>11020102</v>
      </c>
      <c r="F44" s="64">
        <v>9999</v>
      </c>
      <c r="G44" s="4" t="s">
        <v>669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-44070419</v>
      </c>
      <c r="O44" s="24"/>
      <c r="P44" s="68">
        <f>CODIGOS2018[[#This Row],[RECAUDOS]]+CODIGOS2018[[#This Row],[AJUSTE]]</f>
        <v>-44070419</v>
      </c>
      <c r="Q4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4" s="60"/>
      <c r="T44" s="60"/>
      <c r="U44" s="26" t="s">
        <v>135</v>
      </c>
      <c r="V44" s="27" t="e">
        <f>IF(Q44="SALUD","SALUD",IF(CODIGOS2018[[#This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4" s="28">
        <v>10</v>
      </c>
      <c r="AA4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4" s="28" t="s">
        <v>503</v>
      </c>
      <c r="AC4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4" s="28" t="s">
        <v>461</v>
      </c>
      <c r="AE4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4" s="28" t="s">
        <v>371</v>
      </c>
      <c r="AG44" s="46" t="s">
        <v>539</v>
      </c>
      <c r="AH4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4" s="47" t="s">
        <v>329</v>
      </c>
      <c r="AJ4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4" s="72" t="str">
        <f>CONCATENATE(CODIGOS2018[[#This Row],[Código CGR]]," ",CODIGOS2018[[#This Row],[CGR OEI]]," ",CODIGOS2018[[#This Row],[CGR Dest]]," ",CODIGOS2018[[#This Row],[SIT FONDOS]])</f>
        <v>1.1.02.01.03.98 006 001 C</v>
      </c>
      <c r="AR44" s="73" t="e">
        <f>IF(AND(CODIGOS2018[[#This Row],[MARCA SALUD Y CONTRALORIA]]&lt;&gt;"SALUD",COUNTIF([1]!PLANOPROG[AUX LINEA],CODIGOS2018[[#This Row],[Aux PROG CGR]])=0),"INCLUIR","OK")</f>
        <v>#REF!</v>
      </c>
      <c r="AS44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110000001700000</v>
      </c>
      <c r="AT44" s="73" t="e">
        <f>IF(AND(CODIGOS2018[[#This Row],[MARCA SALUD Y CONTRALORIA]]&lt;&gt;"SALUD",COUNTIF([1]!PLANOEJEC[AUX LINEA],CODIGOS2018[[#This Row],[Aux EJEC CGR]])=0),"INCLUIR","OK")</f>
        <v>#REF!</v>
      </c>
      <c r="AU4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4" s="76" t="str">
        <f t="shared" si="2"/>
        <v>1.1.02.01.03.98</v>
      </c>
      <c r="AW44" s="77">
        <f>+LEN(CODIGOS2018[[#This Row],[POS PRE]])</f>
        <v>13</v>
      </c>
      <c r="AX44" s="76" t="b">
        <f>+EXACT(CODIGOS2018[[#This Row],[CODIGO AUTOMATICO CGR]],CODIGOS2018[[#This Row],[Código CGR]])</f>
        <v>1</v>
      </c>
      <c r="AY44" s="78" t="s">
        <v>329</v>
      </c>
      <c r="AZ44" s="78" t="b">
        <f>EXACT(CODIGOS2018[[#This Row],[Código FUT]],CODIGOS2018[[#This Row],[CODIFICACION MARCO FISCAL]])</f>
        <v>1</v>
      </c>
      <c r="BA44" s="81" t="s">
        <v>329</v>
      </c>
      <c r="BB44" s="82" t="b">
        <f>EXACT(CODIGOS2018[[#This Row],[Código FUT]],CODIGOS2018[[#This Row],[REPORTE II TRIM]])</f>
        <v>1</v>
      </c>
      <c r="BC44" s="135" t="s">
        <v>329</v>
      </c>
      <c r="BD44" s="135" t="b">
        <f>EXACT(CODIGOS2018[[#This Row],[Código FUT]],CODIGOS2018[[#This Row],[FUT DECRETO LIQ 2019]])</f>
        <v>1</v>
      </c>
    </row>
    <row r="45" spans="1:56" s="23" customFormat="1" ht="15" customHeight="1" x14ac:dyDescent="0.25">
      <c r="A4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1102030102 11020201 9999</v>
      </c>
      <c r="B45" s="4" t="s">
        <v>162</v>
      </c>
      <c r="C45" s="64">
        <v>1105</v>
      </c>
      <c r="D45" s="4" t="s">
        <v>592</v>
      </c>
      <c r="E45" s="64">
        <v>11020201</v>
      </c>
      <c r="F45" s="64">
        <v>9999</v>
      </c>
      <c r="G45" s="4" t="s">
        <v>593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24"/>
      <c r="P45" s="68">
        <f>CODIGOS2018[[#This Row],[RECAUDOS]]+CODIGOS2018[[#This Row],[AJUSTE]]</f>
        <v>0</v>
      </c>
      <c r="Q4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5" s="60"/>
      <c r="T45" s="60"/>
      <c r="U45" s="26" t="s">
        <v>641</v>
      </c>
      <c r="V45" s="27" t="e">
        <f>IF(Q45="SALUD","SALUD",IF(CODIGOS2018[[#This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5" s="28">
        <v>10</v>
      </c>
      <c r="AA4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5" s="28" t="s">
        <v>460</v>
      </c>
      <c r="AC4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5" s="28" t="s">
        <v>489</v>
      </c>
      <c r="AE4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5" s="28" t="s">
        <v>371</v>
      </c>
      <c r="AG45" s="46" t="s">
        <v>539</v>
      </c>
      <c r="AH4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5" s="47" t="s">
        <v>351</v>
      </c>
      <c r="AJ4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5" s="72" t="str">
        <f>CONCATENATE(CODIGOS2018[[#This Row],[Código CGR]]," ",CODIGOS2018[[#This Row],[CGR OEI]]," ",CODIGOS2018[[#This Row],[CGR Dest]]," ",CODIGOS2018[[#This Row],[SIT FONDOS]])</f>
        <v>1.1.02.03.98 002 099 C</v>
      </c>
      <c r="AR45" s="73" t="e">
        <f>IF(AND(CODIGOS2018[[#This Row],[MARCA SALUD Y CONTRALORIA]]&lt;&gt;"SALUD",COUNTIF([1]!PLANOPROG[AUX LINEA],CODIGOS2018[[#This Row],[Aux PROG CGR]])=0),"INCLUIR","OK")</f>
        <v>#REF!</v>
      </c>
      <c r="AS45" s="72" t="str">
        <f>CONCATENATE(CODIGOS2018[[#This Row],[Código CGR]]," ",CODIGOS2018[[#This Row],[CGR OEI]]," ",CODIGOS2018[[#This Row],[CGR Dest]]," ",CODIGOS2018[[#This Row],[SIT FONDOS]]," ",CODIGOS2018[[#This Row],[CGR Tercero]])</f>
        <v>1.1.02.03.98 002 099 C 110000001700000</v>
      </c>
      <c r="AT45" s="73" t="e">
        <f>IF(AND(CODIGOS2018[[#This Row],[MARCA SALUD Y CONTRALORIA]]&lt;&gt;"SALUD",COUNTIF([1]!PLANOEJEC[AUX LINEA],CODIGOS2018[[#This Row],[Aux EJEC CGR]])=0),"INCLUIR","OK")</f>
        <v>#REF!</v>
      </c>
      <c r="AU4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5" s="76" t="str">
        <f t="shared" si="2"/>
        <v>1.1.02.03.01.02</v>
      </c>
      <c r="AW45" s="77">
        <f>+LEN(CODIGOS2018[[#This Row],[POS PRE]])</f>
        <v>11</v>
      </c>
      <c r="AX45" s="76" t="b">
        <f>+EXACT(CODIGOS2018[[#This Row],[CODIGO AUTOMATICO CGR]],CODIGOS2018[[#This Row],[Código CGR]])</f>
        <v>0</v>
      </c>
      <c r="AY45" s="78" t="s">
        <v>351</v>
      </c>
      <c r="AZ45" s="78" t="b">
        <f>EXACT(CODIGOS2018[[#This Row],[Código FUT]],CODIGOS2018[[#This Row],[CODIFICACION MARCO FISCAL]])</f>
        <v>1</v>
      </c>
      <c r="BA45" s="81" t="s">
        <v>351</v>
      </c>
      <c r="BB45" s="82" t="b">
        <f>EXACT(CODIGOS2018[[#This Row],[Código FUT]],CODIGOS2018[[#This Row],[REPORTE II TRIM]])</f>
        <v>1</v>
      </c>
      <c r="BC45" s="135" t="e">
        <v>#N/A</v>
      </c>
      <c r="BD45" s="135" t="e">
        <f>EXACT(CODIGOS2018[[#This Row],[Código FUT]],CODIGOS2018[[#This Row],[FUT DECRETO LIQ 2019]])</f>
        <v>#N/A</v>
      </c>
    </row>
    <row r="46" spans="1:56" s="23" customFormat="1" ht="15" customHeight="1" x14ac:dyDescent="0.25">
      <c r="A4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1102030102 110203 9999</v>
      </c>
      <c r="B46" s="4" t="s">
        <v>162</v>
      </c>
      <c r="C46" s="64">
        <v>1105</v>
      </c>
      <c r="D46" s="4" t="s">
        <v>592</v>
      </c>
      <c r="E46" s="64">
        <v>110203</v>
      </c>
      <c r="F46" s="64">
        <v>9999</v>
      </c>
      <c r="G46" s="4" t="s">
        <v>593</v>
      </c>
      <c r="H46" s="65">
        <v>-491280000</v>
      </c>
      <c r="I46" s="65">
        <v>0</v>
      </c>
      <c r="J46" s="65">
        <v>0</v>
      </c>
      <c r="K46" s="65">
        <v>0</v>
      </c>
      <c r="L46" s="65">
        <v>0</v>
      </c>
      <c r="M46" s="65">
        <v>-491280000</v>
      </c>
      <c r="N46" s="65">
        <v>-299712062</v>
      </c>
      <c r="O46" s="24"/>
      <c r="P46" s="68">
        <f>CODIGOS2018[[#This Row],[RECAUDOS]]+CODIGOS2018[[#This Row],[AJUSTE]]</f>
        <v>-299712062</v>
      </c>
      <c r="Q4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6" s="60"/>
      <c r="T46" s="60"/>
      <c r="U46" s="26" t="s">
        <v>641</v>
      </c>
      <c r="V46" s="27" t="e">
        <f>IF(Q46="SALUD","SALUD",IF(CODIGOS2018[[#This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6" s="28">
        <v>10</v>
      </c>
      <c r="AA4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6" s="28" t="s">
        <v>460</v>
      </c>
      <c r="AC4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6" s="28" t="s">
        <v>489</v>
      </c>
      <c r="AE4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6" s="28" t="s">
        <v>371</v>
      </c>
      <c r="AG46" s="46" t="s">
        <v>462</v>
      </c>
      <c r="AH4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6" s="47" t="s">
        <v>351</v>
      </c>
      <c r="AJ4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6" s="72" t="str">
        <f>CONCATENATE(CODIGOS2018[[#This Row],[Código CGR]]," ",CODIGOS2018[[#This Row],[CGR OEI]]," ",CODIGOS2018[[#This Row],[CGR Dest]]," ",CODIGOS2018[[#This Row],[SIT FONDOS]])</f>
        <v>1.1.02.03.98 002 099 C</v>
      </c>
      <c r="AR46" s="73" t="e">
        <f>IF(AND(CODIGOS2018[[#This Row],[MARCA SALUD Y CONTRALORIA]]&lt;&gt;"SALUD",COUNTIF([1]!PLANOPROG[AUX LINEA],CODIGOS2018[[#This Row],[Aux PROG CGR]])=0),"INCLUIR","OK")</f>
        <v>#REF!</v>
      </c>
      <c r="AS46" s="72" t="str">
        <f>CONCATENATE(CODIGOS2018[[#This Row],[Código CGR]]," ",CODIGOS2018[[#This Row],[CGR OEI]]," ",CODIGOS2018[[#This Row],[CGR Dest]]," ",CODIGOS2018[[#This Row],[SIT FONDOS]]," ",CODIGOS2018[[#This Row],[CGR Tercero]])</f>
        <v>1.1.02.03.98 002 099 C 000000000000000</v>
      </c>
      <c r="AT46" s="73" t="e">
        <f>IF(AND(CODIGOS2018[[#This Row],[MARCA SALUD Y CONTRALORIA]]&lt;&gt;"SALUD",COUNTIF([1]!PLANOEJEC[AUX LINEA],CODIGOS2018[[#This Row],[Aux EJEC CGR]])=0),"INCLUIR","OK")</f>
        <v>#REF!</v>
      </c>
      <c r="AU4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6" s="76" t="str">
        <f t="shared" si="2"/>
        <v>1.1.02.03.01.02</v>
      </c>
      <c r="AW46" s="77">
        <f>+LEN(CODIGOS2018[[#This Row],[POS PRE]])</f>
        <v>11</v>
      </c>
      <c r="AX46" s="76" t="b">
        <f>+EXACT(CODIGOS2018[[#This Row],[CODIGO AUTOMATICO CGR]],CODIGOS2018[[#This Row],[Código CGR]])</f>
        <v>0</v>
      </c>
      <c r="AY46" s="78" t="s">
        <v>351</v>
      </c>
      <c r="AZ46" s="78" t="b">
        <f>EXACT(CODIGOS2018[[#This Row],[Código FUT]],CODIGOS2018[[#This Row],[CODIFICACION MARCO FISCAL]])</f>
        <v>1</v>
      </c>
      <c r="BA46" s="81" t="s">
        <v>351</v>
      </c>
      <c r="BB46" s="82" t="b">
        <f>EXACT(CODIGOS2018[[#This Row],[Código FUT]],CODIGOS2018[[#This Row],[REPORTE II TRIM]])</f>
        <v>1</v>
      </c>
      <c r="BC46" s="135" t="s">
        <v>351</v>
      </c>
      <c r="BD46" s="135" t="b">
        <f>EXACT(CODIGOS2018[[#This Row],[Código FUT]],CODIGOS2018[[#This Row],[FUT DECRETO LIQ 2019]])</f>
        <v>1</v>
      </c>
    </row>
    <row r="47" spans="1:56" s="23" customFormat="1" ht="15" customHeight="1" x14ac:dyDescent="0.25">
      <c r="A4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110204010901 11020201 9999</v>
      </c>
      <c r="B47" s="4" t="s">
        <v>162</v>
      </c>
      <c r="C47" s="64">
        <v>1105</v>
      </c>
      <c r="D47" s="4" t="s">
        <v>34</v>
      </c>
      <c r="E47" s="64">
        <v>11020201</v>
      </c>
      <c r="F47" s="64">
        <v>9999</v>
      </c>
      <c r="G47" s="4" t="s">
        <v>399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24"/>
      <c r="P47" s="68">
        <f>CODIGOS2018[[#This Row],[RECAUDOS]]+CODIGOS2018[[#This Row],[AJUSTE]]</f>
        <v>0</v>
      </c>
      <c r="Q4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7" s="60"/>
      <c r="T47" s="60"/>
      <c r="U47" s="26" t="s">
        <v>735</v>
      </c>
      <c r="V47" s="27" t="e">
        <f>IF(Q47="SALUD","SALUD",IF(CODIGOS2018[[#This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7" s="28">
        <v>10</v>
      </c>
      <c r="AA4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7" s="28" t="s">
        <v>460</v>
      </c>
      <c r="AC4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7" s="28" t="s">
        <v>489</v>
      </c>
      <c r="AE4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7" s="28" t="s">
        <v>371</v>
      </c>
      <c r="AG47" s="46" t="s">
        <v>462</v>
      </c>
      <c r="AH4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7" s="47" t="s">
        <v>351</v>
      </c>
      <c r="AJ4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7" s="72" t="str">
        <f>CONCATENATE(CODIGOS2018[[#This Row],[Código CGR]]," ",CODIGOS2018[[#This Row],[CGR OEI]]," ",CODIGOS2018[[#This Row],[CGR Dest]]," ",CODIGOS2018[[#This Row],[SIT FONDOS]])</f>
        <v>1.1.02.03.03 002 099 C</v>
      </c>
      <c r="AR47" s="73" t="e">
        <f>IF(AND(CODIGOS2018[[#This Row],[MARCA SALUD Y CONTRALORIA]]&lt;&gt;"SALUD",COUNTIF([1]!PLANOPROG[AUX LINEA],CODIGOS2018[[#This Row],[Aux PROG CGR]])=0),"INCLUIR","OK")</f>
        <v>#REF!</v>
      </c>
      <c r="AS47" s="72" t="str">
        <f>CONCATENATE(CODIGOS2018[[#This Row],[Código CGR]]," ",CODIGOS2018[[#This Row],[CGR OEI]]," ",CODIGOS2018[[#This Row],[CGR Dest]]," ",CODIGOS2018[[#This Row],[SIT FONDOS]]," ",CODIGOS2018[[#This Row],[CGR Tercero]])</f>
        <v>1.1.02.03.03 002 099 C 000000000000000</v>
      </c>
      <c r="AT47" s="73" t="e">
        <f>IF(AND(CODIGOS2018[[#This Row],[MARCA SALUD Y CONTRALORIA]]&lt;&gt;"SALUD",COUNTIF([1]!PLANOEJEC[AUX LINEA],CODIGOS2018[[#This Row],[Aux EJEC CGR]])=0),"INCLUIR","OK")</f>
        <v>#REF!</v>
      </c>
      <c r="AU4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7" s="76" t="str">
        <f>CONCATENATE(MID(D47,1,1),".",MID(D47,3,1),".",MID(D47,4,2),".",MID(D47,6,2),".",MID(D47,8,2),".",MID(D47,10,2),".",MID(D47,12,2))</f>
        <v>1.1.02.04.01.09.01</v>
      </c>
      <c r="AW47" s="77">
        <f>+LEN(CODIGOS2018[[#This Row],[POS PRE]])</f>
        <v>13</v>
      </c>
      <c r="AX47" s="76" t="b">
        <f>+EXACT(CODIGOS2018[[#This Row],[CODIGO AUTOMATICO CGR]],CODIGOS2018[[#This Row],[Código CGR]])</f>
        <v>0</v>
      </c>
      <c r="AY47" s="78" t="s">
        <v>351</v>
      </c>
      <c r="AZ47" s="78" t="b">
        <f>EXACT(CODIGOS2018[[#This Row],[Código FUT]],CODIGOS2018[[#This Row],[CODIFICACION MARCO FISCAL]])</f>
        <v>1</v>
      </c>
      <c r="BA47" s="81" t="s">
        <v>351</v>
      </c>
      <c r="BB47" s="82" t="b">
        <f>EXACT(CODIGOS2018[[#This Row],[Código FUT]],CODIGOS2018[[#This Row],[REPORTE II TRIM]])</f>
        <v>1</v>
      </c>
      <c r="BC47" s="135" t="e">
        <v>#N/A</v>
      </c>
      <c r="BD47" s="135" t="e">
        <f>EXACT(CODIGOS2018[[#This Row],[Código FUT]],CODIGOS2018[[#This Row],[FUT DECRETO LIQ 2019]])</f>
        <v>#N/A</v>
      </c>
    </row>
    <row r="48" spans="1:56" s="23" customFormat="1" ht="15" customHeight="1" x14ac:dyDescent="0.25">
      <c r="A4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110204010901 11020401 9999</v>
      </c>
      <c r="B48" s="4" t="s">
        <v>162</v>
      </c>
      <c r="C48" s="64">
        <v>1105</v>
      </c>
      <c r="D48" s="4" t="s">
        <v>34</v>
      </c>
      <c r="E48" s="64">
        <v>11020401</v>
      </c>
      <c r="F48" s="64">
        <v>9999</v>
      </c>
      <c r="G48" s="4" t="s">
        <v>399</v>
      </c>
      <c r="H48" s="65">
        <v>-341148307</v>
      </c>
      <c r="I48" s="65">
        <v>0</v>
      </c>
      <c r="J48" s="65">
        <v>0</v>
      </c>
      <c r="K48" s="65">
        <v>0</v>
      </c>
      <c r="L48" s="65">
        <v>0</v>
      </c>
      <c r="M48" s="65">
        <v>-341148307</v>
      </c>
      <c r="N48" s="65">
        <v>-322848439</v>
      </c>
      <c r="O48" s="24"/>
      <c r="P48" s="68">
        <f>CODIGOS2018[[#This Row],[RECAUDOS]]+CODIGOS2018[[#This Row],[AJUSTE]]</f>
        <v>-322848439</v>
      </c>
      <c r="Q4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8" s="60"/>
      <c r="T48" s="60"/>
      <c r="U48" s="26" t="s">
        <v>735</v>
      </c>
      <c r="V48" s="27" t="e">
        <f>IF(Q48="SALUD","SALUD",IF(CODIGOS2018[[#This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8" s="28">
        <v>10</v>
      </c>
      <c r="AA4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8" s="28" t="s">
        <v>460</v>
      </c>
      <c r="AC4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8" s="28" t="s">
        <v>489</v>
      </c>
      <c r="AE4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8" s="28" t="s">
        <v>371</v>
      </c>
      <c r="AG48" s="46" t="s">
        <v>462</v>
      </c>
      <c r="AH4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8" s="47" t="s">
        <v>351</v>
      </c>
      <c r="AJ4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8" s="72" t="str">
        <f>CONCATENATE(CODIGOS2018[[#This Row],[Código CGR]]," ",CODIGOS2018[[#This Row],[CGR OEI]]," ",CODIGOS2018[[#This Row],[CGR Dest]]," ",CODIGOS2018[[#This Row],[SIT FONDOS]])</f>
        <v>1.1.02.03.03 002 099 C</v>
      </c>
      <c r="AR48" s="73" t="e">
        <f>IF(AND(CODIGOS2018[[#This Row],[MARCA SALUD Y CONTRALORIA]]&lt;&gt;"SALUD",COUNTIF([1]!PLANOPROG[AUX LINEA],CODIGOS2018[[#This Row],[Aux PROG CGR]])=0),"INCLUIR","OK")</f>
        <v>#REF!</v>
      </c>
      <c r="AS48" s="72" t="str">
        <f>CONCATENATE(CODIGOS2018[[#This Row],[Código CGR]]," ",CODIGOS2018[[#This Row],[CGR OEI]]," ",CODIGOS2018[[#This Row],[CGR Dest]]," ",CODIGOS2018[[#This Row],[SIT FONDOS]]," ",CODIGOS2018[[#This Row],[CGR Tercero]])</f>
        <v>1.1.02.03.03 002 099 C 000000000000000</v>
      </c>
      <c r="AT48" s="73" t="e">
        <f>IF(AND(CODIGOS2018[[#This Row],[MARCA SALUD Y CONTRALORIA]]&lt;&gt;"SALUD",COUNTIF([1]!PLANOEJEC[AUX LINEA],CODIGOS2018[[#This Row],[Aux EJEC CGR]])=0),"INCLUIR","OK")</f>
        <v>#REF!</v>
      </c>
      <c r="AU4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8" s="76" t="str">
        <f>CONCATENATE(MID(D48,1,1),".",MID(D48,3,1),".",MID(D48,4,2),".",MID(D48,6,2),".",MID(D48,8,2),".",MID(D48,10,2),".",MID(D48,12,2))</f>
        <v>1.1.02.04.01.09.01</v>
      </c>
      <c r="AW48" s="77">
        <f>+LEN(CODIGOS2018[[#This Row],[POS PRE]])</f>
        <v>13</v>
      </c>
      <c r="AX48" s="76" t="b">
        <f>+EXACT(CODIGOS2018[[#This Row],[CODIGO AUTOMATICO CGR]],CODIGOS2018[[#This Row],[Código CGR]])</f>
        <v>0</v>
      </c>
      <c r="AY48" s="78" t="s">
        <v>351</v>
      </c>
      <c r="AZ48" s="78" t="b">
        <f>EXACT(CODIGOS2018[[#This Row],[Código FUT]],CODIGOS2018[[#This Row],[CODIFICACION MARCO FISCAL]])</f>
        <v>1</v>
      </c>
      <c r="BA48" s="81" t="s">
        <v>351</v>
      </c>
      <c r="BB48" s="82" t="b">
        <f>EXACT(CODIGOS2018[[#This Row],[Código FUT]],CODIGOS2018[[#This Row],[REPORTE II TRIM]])</f>
        <v>1</v>
      </c>
      <c r="BC48" s="135" t="s">
        <v>351</v>
      </c>
      <c r="BD48" s="135" t="b">
        <f>EXACT(CODIGOS2018[[#This Row],[Código FUT]],CODIGOS2018[[#This Row],[FUT DECRETO LIQ 2019]])</f>
        <v>1</v>
      </c>
    </row>
    <row r="49" spans="1:56" s="23" customFormat="1" ht="15" customHeight="1" x14ac:dyDescent="0.25">
      <c r="A4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12010109 9999 9999</v>
      </c>
      <c r="B49" s="4" t="s">
        <v>162</v>
      </c>
      <c r="C49" s="64">
        <v>1105</v>
      </c>
      <c r="D49" s="4" t="s">
        <v>111</v>
      </c>
      <c r="E49" s="64">
        <v>9999</v>
      </c>
      <c r="F49" s="64">
        <v>9999</v>
      </c>
      <c r="G49" s="4" t="s">
        <v>450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-2930000000</v>
      </c>
      <c r="O49" s="151">
        <v>2930000000</v>
      </c>
      <c r="P49" s="68">
        <f>CODIGOS2018[[#This Row],[RECAUDOS]]+CODIGOS2018[[#This Row],[AJUSTE]]</f>
        <v>0</v>
      </c>
      <c r="Q4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9" s="60"/>
      <c r="T49" s="60"/>
      <c r="U49" s="26" t="s">
        <v>525</v>
      </c>
      <c r="V49" s="27" t="e">
        <f>IF(Q49="SALUD","SALUD",IF(CODIGOS2018[[#This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9" s="28">
        <v>10</v>
      </c>
      <c r="AA4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9" s="28" t="s">
        <v>526</v>
      </c>
      <c r="AC4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9" s="28" t="s">
        <v>500</v>
      </c>
      <c r="AE4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9" s="28" t="s">
        <v>371</v>
      </c>
      <c r="AG49" s="46" t="s">
        <v>462</v>
      </c>
      <c r="AH4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9" s="47" t="s">
        <v>357</v>
      </c>
      <c r="AJ4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9" s="72" t="str">
        <f>CONCATENATE(CODIGOS2018[[#This Row],[Código CGR]]," ",CODIGOS2018[[#This Row],[CGR OEI]]," ",CODIGOS2018[[#This Row],[CGR Dest]]," ",CODIGOS2018[[#This Row],[SIT FONDOS]])</f>
        <v>1.2.01.02.01 037 039 C</v>
      </c>
      <c r="AR49" s="73" t="e">
        <f>IF(AND(CODIGOS2018[[#This Row],[MARCA SALUD Y CONTRALORIA]]&lt;&gt;"SALUD",COUNTIF([1]!PLANOPROG[AUX LINEA],CODIGOS2018[[#This Row],[Aux PROG CGR]])=0),"INCLUIR","OK")</f>
        <v>#REF!</v>
      </c>
      <c r="AS49" s="72" t="str">
        <f>CONCATENATE(CODIGOS2018[[#This Row],[Código CGR]]," ",CODIGOS2018[[#This Row],[CGR OEI]]," ",CODIGOS2018[[#This Row],[CGR Dest]]," ",CODIGOS2018[[#This Row],[SIT FONDOS]]," ",CODIGOS2018[[#This Row],[CGR Tercero]])</f>
        <v>1.2.01.02.01 037 039 C 000000000000000</v>
      </c>
      <c r="AT49" s="73" t="e">
        <f>IF(AND(CODIGOS2018[[#This Row],[MARCA SALUD Y CONTRALORIA]]&lt;&gt;"SALUD",COUNTIF([1]!PLANOEJEC[AUX LINEA],CODIGOS2018[[#This Row],[Aux EJEC CGR]])=0),"INCLUIR","OK")</f>
        <v>#REF!</v>
      </c>
      <c r="AU4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9" s="76" t="str">
        <f>CONCATENATE(MID(D49,1,1),".",MID(D49,3,1),".",MID(D49,4,2),".",MID(D49,6,2),".",MID(D49,8,2))</f>
        <v>1.2.01.01.09</v>
      </c>
      <c r="AW49" s="77">
        <f>+LEN(CODIGOS2018[[#This Row],[POS PRE]])</f>
        <v>9</v>
      </c>
      <c r="AX49" s="76" t="b">
        <f>+EXACT(CODIGOS2018[[#This Row],[CODIGO AUTOMATICO CGR]],CODIGOS2018[[#This Row],[Código CGR]])</f>
        <v>0</v>
      </c>
      <c r="AY49" s="78" t="s">
        <v>357</v>
      </c>
      <c r="AZ49" s="78" t="b">
        <f>EXACT(CODIGOS2018[[#This Row],[Código FUT]],CODIGOS2018[[#This Row],[CODIFICACION MARCO FISCAL]])</f>
        <v>1</v>
      </c>
      <c r="BA49" s="81" t="s">
        <v>357</v>
      </c>
      <c r="BB49" s="82" t="b">
        <f>EXACT(CODIGOS2018[[#This Row],[Código FUT]],CODIGOS2018[[#This Row],[REPORTE II TRIM]])</f>
        <v>1</v>
      </c>
      <c r="BC49" s="135" t="e">
        <v>#N/A</v>
      </c>
      <c r="BD49" s="135" t="e">
        <f>EXACT(CODIGOS2018[[#This Row],[Código FUT]],CODIGOS2018[[#This Row],[FUT DECRETO LIQ 2019]])</f>
        <v>#N/A</v>
      </c>
    </row>
    <row r="50" spans="1:56" s="23" customFormat="1" ht="15" customHeight="1" x14ac:dyDescent="0.25">
      <c r="A5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1202010502 12020102 9999</v>
      </c>
      <c r="B50" s="4" t="s">
        <v>162</v>
      </c>
      <c r="C50" s="64">
        <v>1105</v>
      </c>
      <c r="D50" s="4" t="s">
        <v>35</v>
      </c>
      <c r="E50" s="64">
        <v>12020102</v>
      </c>
      <c r="F50" s="64">
        <v>9999</v>
      </c>
      <c r="G50" s="4" t="s">
        <v>400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-82580212</v>
      </c>
      <c r="O50" s="24"/>
      <c r="P50" s="68">
        <f>CODIGOS2018[[#This Row],[RECAUDOS]]+CODIGOS2018[[#This Row],[AJUSTE]]</f>
        <v>-82580212</v>
      </c>
      <c r="Q5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0" s="60"/>
      <c r="T50" s="60"/>
      <c r="U50" s="26" t="s">
        <v>133</v>
      </c>
      <c r="V50" s="27" t="e">
        <f>IF(Q50="SALUD","SALUD",IF(CODIGOS2018[[#This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0" s="28">
        <v>10</v>
      </c>
      <c r="AA5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0" s="28" t="s">
        <v>511</v>
      </c>
      <c r="AC5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0" s="28" t="s">
        <v>489</v>
      </c>
      <c r="AE5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0" s="28" t="s">
        <v>371</v>
      </c>
      <c r="AG50" s="46" t="s">
        <v>539</v>
      </c>
      <c r="AH5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0" s="47" t="s">
        <v>355</v>
      </c>
      <c r="AJ5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0" s="72" t="str">
        <f>CONCATENATE(CODIGOS2018[[#This Row],[Código CGR]]," ",CODIGOS2018[[#This Row],[CGR OEI]]," ",CODIGOS2018[[#This Row],[CGR Dest]]," ",CODIGOS2018[[#This Row],[SIT FONDOS]])</f>
        <v>1.2.02.01.05 042 099 C</v>
      </c>
      <c r="AR50" s="73" t="e">
        <f>IF(AND(CODIGOS2018[[#This Row],[MARCA SALUD Y CONTRALORIA]]&lt;&gt;"SALUD",COUNTIF([1]!PLANOPROG[AUX LINEA],CODIGOS2018[[#This Row],[Aux PROG CGR]])=0),"INCLUIR","OK")</f>
        <v>#REF!</v>
      </c>
      <c r="AS50" s="72" t="str">
        <f>CONCATENATE(CODIGOS2018[[#This Row],[Código CGR]]," ",CODIGOS2018[[#This Row],[CGR OEI]]," ",CODIGOS2018[[#This Row],[CGR Dest]]," ",CODIGOS2018[[#This Row],[SIT FONDOS]]," ",CODIGOS2018[[#This Row],[CGR Tercero]])</f>
        <v>1.2.02.01.05 042 099 C 110000001700000</v>
      </c>
      <c r="AT50" s="73" t="e">
        <f>IF(AND(CODIGOS2018[[#This Row],[MARCA SALUD Y CONTRALORIA]]&lt;&gt;"SALUD",COUNTIF([1]!PLANOEJEC[AUX LINEA],CODIGOS2018[[#This Row],[Aux EJEC CGR]])=0),"INCLUIR","OK")</f>
        <v>#REF!</v>
      </c>
      <c r="AU5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0" s="76" t="str">
        <f>CONCATENATE(MID(D50,1,1),".",MID(D50,3,1),".",MID(D50,4,2),".",MID(D50,6,2),".",MID(D50,8,2))</f>
        <v>1.2.02.01.05</v>
      </c>
      <c r="AW50" s="77">
        <f>+LEN(CODIGOS2018[[#This Row],[POS PRE]])</f>
        <v>11</v>
      </c>
      <c r="AX50" s="76" t="b">
        <f>+EXACT(CODIGOS2018[[#This Row],[CODIGO AUTOMATICO CGR]],CODIGOS2018[[#This Row],[Código CGR]])</f>
        <v>1</v>
      </c>
      <c r="AY50" s="78" t="s">
        <v>355</v>
      </c>
      <c r="AZ50" s="78" t="b">
        <f>EXACT(CODIGOS2018[[#This Row],[Código FUT]],CODIGOS2018[[#This Row],[CODIFICACION MARCO FISCAL]])</f>
        <v>1</v>
      </c>
      <c r="BA50" s="81" t="s">
        <v>355</v>
      </c>
      <c r="BB50" s="82" t="b">
        <f>EXACT(CODIGOS2018[[#This Row],[Código FUT]],CODIGOS2018[[#This Row],[REPORTE II TRIM]])</f>
        <v>1</v>
      </c>
      <c r="BC50" s="135" t="s">
        <v>355</v>
      </c>
      <c r="BD50" s="135" t="b">
        <f>EXACT(CODIGOS2018[[#This Row],[Código FUT]],CODIGOS2018[[#This Row],[FUT DECRETO LIQ 2019]])</f>
        <v>1</v>
      </c>
    </row>
    <row r="51" spans="1:56" s="23" customFormat="1" ht="15" customHeight="1" x14ac:dyDescent="0.25">
      <c r="A5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1202010508 11020102 9999</v>
      </c>
      <c r="B51" s="4" t="s">
        <v>162</v>
      </c>
      <c r="C51" s="64">
        <v>1105</v>
      </c>
      <c r="D51" s="4" t="s">
        <v>36</v>
      </c>
      <c r="E51" s="64">
        <v>11020102</v>
      </c>
      <c r="F51" s="64">
        <v>9999</v>
      </c>
      <c r="G51" s="4" t="s">
        <v>401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-81846282</v>
      </c>
      <c r="O51" s="24"/>
      <c r="P51" s="68">
        <f>CODIGOS2018[[#This Row],[RECAUDOS]]+CODIGOS2018[[#This Row],[AJUSTE]]</f>
        <v>-81846282</v>
      </c>
      <c r="Q5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1" s="60"/>
      <c r="T51" s="60"/>
      <c r="U51" s="26" t="s">
        <v>133</v>
      </c>
      <c r="V51" s="27" t="e">
        <f>IF(Q51="SALUD","SALUD",IF(CODIGOS2018[[#This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1" s="28">
        <v>10</v>
      </c>
      <c r="AA5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1" s="28" t="s">
        <v>511</v>
      </c>
      <c r="AC5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1" s="28" t="s">
        <v>489</v>
      </c>
      <c r="AE5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1" s="28" t="s">
        <v>371</v>
      </c>
      <c r="AG51" s="46" t="s">
        <v>539</v>
      </c>
      <c r="AH5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1" s="47" t="s">
        <v>355</v>
      </c>
      <c r="AJ5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1" s="72" t="str">
        <f>CONCATENATE(CODIGOS2018[[#This Row],[Código CGR]]," ",CODIGOS2018[[#This Row],[CGR OEI]]," ",CODIGOS2018[[#This Row],[CGR Dest]]," ",CODIGOS2018[[#This Row],[SIT FONDOS]])</f>
        <v>1.2.02.01.05 042 099 C</v>
      </c>
      <c r="AR51" s="73" t="e">
        <f>IF(AND(CODIGOS2018[[#This Row],[MARCA SALUD Y CONTRALORIA]]&lt;&gt;"SALUD",COUNTIF([1]!PLANOPROG[AUX LINEA],CODIGOS2018[[#This Row],[Aux PROG CGR]])=0),"INCLUIR","OK")</f>
        <v>#REF!</v>
      </c>
      <c r="AS51" s="72" t="str">
        <f>CONCATENATE(CODIGOS2018[[#This Row],[Código CGR]]," ",CODIGOS2018[[#This Row],[CGR OEI]]," ",CODIGOS2018[[#This Row],[CGR Dest]]," ",CODIGOS2018[[#This Row],[SIT FONDOS]]," ",CODIGOS2018[[#This Row],[CGR Tercero]])</f>
        <v>1.2.02.01.05 042 099 C 110000001700000</v>
      </c>
      <c r="AT51" s="73" t="e">
        <f>IF(AND(CODIGOS2018[[#This Row],[MARCA SALUD Y CONTRALORIA]]&lt;&gt;"SALUD",COUNTIF([1]!PLANOEJEC[AUX LINEA],CODIGOS2018[[#This Row],[Aux EJEC CGR]])=0),"INCLUIR","OK")</f>
        <v>#REF!</v>
      </c>
      <c r="AU5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1" s="76" t="str">
        <f>CONCATENATE(MID(D51,1,1),".",MID(D51,3,1),".",MID(D51,4,2),".",MID(D51,6,2),".",MID(D51,8,2))</f>
        <v>1.2.02.01.05</v>
      </c>
      <c r="AW51" s="77">
        <f>+LEN(CODIGOS2018[[#This Row],[POS PRE]])</f>
        <v>11</v>
      </c>
      <c r="AX51" s="76" t="b">
        <f>+EXACT(CODIGOS2018[[#This Row],[CODIGO AUTOMATICO CGR]],CODIGOS2018[[#This Row],[Código CGR]])</f>
        <v>1</v>
      </c>
      <c r="AY51" s="78" t="s">
        <v>355</v>
      </c>
      <c r="AZ51" s="78" t="b">
        <f>EXACT(CODIGOS2018[[#This Row],[Código FUT]],CODIGOS2018[[#This Row],[CODIFICACION MARCO FISCAL]])</f>
        <v>1</v>
      </c>
      <c r="BA51" s="81" t="s">
        <v>355</v>
      </c>
      <c r="BB51" s="82" t="b">
        <f>EXACT(CODIGOS2018[[#This Row],[Código FUT]],CODIGOS2018[[#This Row],[REPORTE II TRIM]])</f>
        <v>1</v>
      </c>
      <c r="BC51" s="135" t="s">
        <v>355</v>
      </c>
      <c r="BD51" s="135" t="b">
        <f>EXACT(CODIGOS2018[[#This Row],[Código FUT]],CODIGOS2018[[#This Row],[FUT DECRETO LIQ 2019]])</f>
        <v>1</v>
      </c>
    </row>
    <row r="52" spans="1:56" s="23" customFormat="1" ht="15" customHeight="1" x14ac:dyDescent="0.25">
      <c r="A5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1202010508 12020102 9999</v>
      </c>
      <c r="B52" s="4" t="s">
        <v>162</v>
      </c>
      <c r="C52" s="64">
        <v>1105</v>
      </c>
      <c r="D52" s="4" t="s">
        <v>36</v>
      </c>
      <c r="E52" s="64">
        <v>12020102</v>
      </c>
      <c r="F52" s="64">
        <v>9999</v>
      </c>
      <c r="G52" s="4" t="s">
        <v>401</v>
      </c>
      <c r="H52" s="65">
        <v>0</v>
      </c>
      <c r="I52" s="65">
        <v>0</v>
      </c>
      <c r="J52" s="65">
        <v>0</v>
      </c>
      <c r="K52" s="65">
        <v>-463066585</v>
      </c>
      <c r="L52" s="65">
        <v>0</v>
      </c>
      <c r="M52" s="65">
        <v>-463066585</v>
      </c>
      <c r="N52" s="65">
        <v>-6073033</v>
      </c>
      <c r="O52" s="24"/>
      <c r="P52" s="68">
        <f>CODIGOS2018[[#This Row],[RECAUDOS]]+CODIGOS2018[[#This Row],[AJUSTE]]</f>
        <v>-6073033</v>
      </c>
      <c r="Q5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2" s="60"/>
      <c r="T52" s="60"/>
      <c r="U52" s="26" t="s">
        <v>133</v>
      </c>
      <c r="V52" s="27" t="e">
        <f>IF(Q52="SALUD","SALUD",IF(CODIGOS2018[[#This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2" s="28">
        <v>10</v>
      </c>
      <c r="AA5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2" s="28" t="s">
        <v>511</v>
      </c>
      <c r="AC5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2" s="28" t="s">
        <v>489</v>
      </c>
      <c r="AE5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2" s="28" t="s">
        <v>371</v>
      </c>
      <c r="AG52" s="46" t="s">
        <v>462</v>
      </c>
      <c r="AH5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2" s="47" t="s">
        <v>355</v>
      </c>
      <c r="AJ5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2" s="72" t="str">
        <f>CONCATENATE(CODIGOS2018[[#This Row],[Código CGR]]," ",CODIGOS2018[[#This Row],[CGR OEI]]," ",CODIGOS2018[[#This Row],[CGR Dest]]," ",CODIGOS2018[[#This Row],[SIT FONDOS]])</f>
        <v>1.2.02.01.05 042 099 C</v>
      </c>
      <c r="AR52" s="73" t="e">
        <f>IF(AND(CODIGOS2018[[#This Row],[MARCA SALUD Y CONTRALORIA]]&lt;&gt;"SALUD",COUNTIF([1]!PLANOPROG[AUX LINEA],CODIGOS2018[[#This Row],[Aux PROG CGR]])=0),"INCLUIR","OK")</f>
        <v>#REF!</v>
      </c>
      <c r="AS52" s="72" t="str">
        <f>CONCATENATE(CODIGOS2018[[#This Row],[Código CGR]]," ",CODIGOS2018[[#This Row],[CGR OEI]]," ",CODIGOS2018[[#This Row],[CGR Dest]]," ",CODIGOS2018[[#This Row],[SIT FONDOS]]," ",CODIGOS2018[[#This Row],[CGR Tercero]])</f>
        <v>1.2.02.01.05 042 099 C 000000000000000</v>
      </c>
      <c r="AT52" s="73" t="e">
        <f>IF(AND(CODIGOS2018[[#This Row],[MARCA SALUD Y CONTRALORIA]]&lt;&gt;"SALUD",COUNTIF([1]!PLANOEJEC[AUX LINEA],CODIGOS2018[[#This Row],[Aux EJEC CGR]])=0),"INCLUIR","OK")</f>
        <v>#REF!</v>
      </c>
      <c r="AU5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2" s="76" t="str">
        <f>CONCATENATE(MID(D52,1,1),".",MID(D52,3,1),".",MID(D52,4,2),".",MID(D52,6,2),".",MID(D52,8,2))</f>
        <v>1.2.02.01.05</v>
      </c>
      <c r="AW52" s="77">
        <f>+LEN(CODIGOS2018[[#This Row],[POS PRE]])</f>
        <v>11</v>
      </c>
      <c r="AX52" s="76" t="b">
        <f>+EXACT(CODIGOS2018[[#This Row],[CODIGO AUTOMATICO CGR]],CODIGOS2018[[#This Row],[Código CGR]])</f>
        <v>1</v>
      </c>
      <c r="AY52" s="78" t="s">
        <v>355</v>
      </c>
      <c r="AZ52" s="78" t="b">
        <f>EXACT(CODIGOS2018[[#This Row],[Código FUT]],CODIGOS2018[[#This Row],[CODIFICACION MARCO FISCAL]])</f>
        <v>1</v>
      </c>
      <c r="BA52" s="81" t="s">
        <v>355</v>
      </c>
      <c r="BB52" s="82" t="b">
        <f>EXACT(CODIGOS2018[[#This Row],[Código FUT]],CODIGOS2018[[#This Row],[REPORTE II TRIM]])</f>
        <v>1</v>
      </c>
      <c r="BC52" s="135" t="s">
        <v>355</v>
      </c>
      <c r="BD52" s="135" t="b">
        <f>EXACT(CODIGOS2018[[#This Row],[Código FUT]],CODIGOS2018[[#This Row],[FUT DECRETO LIQ 2019]])</f>
        <v>1</v>
      </c>
    </row>
    <row r="53" spans="1:56" s="23" customFormat="1" ht="15" customHeight="1" x14ac:dyDescent="0.25">
      <c r="A5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120202010102 12020201 9999</v>
      </c>
      <c r="B53" s="4" t="s">
        <v>162</v>
      </c>
      <c r="C53" s="64">
        <v>1105</v>
      </c>
      <c r="D53" s="4" t="s">
        <v>37</v>
      </c>
      <c r="E53" s="64">
        <v>12020201</v>
      </c>
      <c r="F53" s="64">
        <v>9999</v>
      </c>
      <c r="G53" s="4" t="s">
        <v>402</v>
      </c>
      <c r="H53" s="65">
        <v>-4421256586</v>
      </c>
      <c r="I53" s="65">
        <v>0</v>
      </c>
      <c r="J53" s="65">
        <v>0</v>
      </c>
      <c r="K53" s="65">
        <v>0</v>
      </c>
      <c r="L53" s="65">
        <v>1915650000</v>
      </c>
      <c r="M53" s="65">
        <v>-2505606586</v>
      </c>
      <c r="N53" s="65">
        <v>-74210130</v>
      </c>
      <c r="O53" s="24"/>
      <c r="P53" s="68">
        <f>CODIGOS2018[[#This Row],[RECAUDOS]]+CODIGOS2018[[#This Row],[AJUSTE]]</f>
        <v>-74210130</v>
      </c>
      <c r="Q5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3" s="60"/>
      <c r="T53" s="60"/>
      <c r="U53" s="26" t="s">
        <v>532</v>
      </c>
      <c r="V53" s="27" t="e">
        <f>IF(Q53="SALUD","SALUD",IF(CODIGOS2018[[#This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3" s="28">
        <v>10</v>
      </c>
      <c r="AA5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3" s="28" t="s">
        <v>529</v>
      </c>
      <c r="AC5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3" s="28" t="s">
        <v>489</v>
      </c>
      <c r="AE5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3" s="28" t="s">
        <v>371</v>
      </c>
      <c r="AG53" s="46" t="s">
        <v>462</v>
      </c>
      <c r="AH5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3" s="47" t="s">
        <v>364</v>
      </c>
      <c r="AJ5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3" s="72" t="str">
        <f>CONCATENATE(CODIGOS2018[[#This Row],[Código CGR]]," ",CODIGOS2018[[#This Row],[CGR OEI]]," ",CODIGOS2018[[#This Row],[CGR Dest]]," ",CODIGOS2018[[#This Row],[SIT FONDOS]])</f>
        <v>1.2.02.02.01.01.01 041 099 C</v>
      </c>
      <c r="AR53" s="73" t="e">
        <f>IF(AND(CODIGOS2018[[#This Row],[MARCA SALUD Y CONTRALORIA]]&lt;&gt;"SALUD",COUNTIF([1]!PLANOPROG[AUX LINEA],CODIGOS2018[[#This Row],[Aux PROG CGR]])=0),"INCLUIR","OK")</f>
        <v>#REF!</v>
      </c>
      <c r="AS53" s="72" t="str">
        <f>CONCATENATE(CODIGOS2018[[#This Row],[Código CGR]]," ",CODIGOS2018[[#This Row],[CGR OEI]]," ",CODIGOS2018[[#This Row],[CGR Dest]]," ",CODIGOS2018[[#This Row],[SIT FONDOS]]," ",CODIGOS2018[[#This Row],[CGR Tercero]])</f>
        <v>1.2.02.02.01.01.01 041 099 C 000000000000000</v>
      </c>
      <c r="AT53" s="73" t="e">
        <f>IF(AND(CODIGOS2018[[#This Row],[MARCA SALUD Y CONTRALORIA]]&lt;&gt;"SALUD",COUNTIF([1]!PLANOEJEC[AUX LINEA],CODIGOS2018[[#This Row],[Aux EJEC CGR]])=0),"INCLUIR","OK")</f>
        <v>#REF!</v>
      </c>
      <c r="AU5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3" s="76" t="str">
        <f>CONCATENATE(MID(D53,1,1),".",MID(D53,3,1),".",MID(D53,4,2),".",MID(D53,6,2),".",MID(D53,8,2),".",MID(D53,10,2),".",MID(D53,12,2))</f>
        <v>1.2.02.02.01.01.02</v>
      </c>
      <c r="AW53" s="77">
        <f>+LEN(CODIGOS2018[[#This Row],[POS PRE]])</f>
        <v>13</v>
      </c>
      <c r="AX53" s="76" t="b">
        <f>+EXACT(CODIGOS2018[[#This Row],[CODIGO AUTOMATICO CGR]],CODIGOS2018[[#This Row],[Código CGR]])</f>
        <v>0</v>
      </c>
      <c r="AY53" s="78" t="s">
        <v>364</v>
      </c>
      <c r="AZ53" s="78" t="b">
        <f>EXACT(CODIGOS2018[[#This Row],[Código FUT]],CODIGOS2018[[#This Row],[CODIFICACION MARCO FISCAL]])</f>
        <v>1</v>
      </c>
      <c r="BA53" s="81" t="s">
        <v>364</v>
      </c>
      <c r="BB53" s="82" t="b">
        <f>EXACT(CODIGOS2018[[#This Row],[Código FUT]],CODIGOS2018[[#This Row],[REPORTE II TRIM]])</f>
        <v>1</v>
      </c>
      <c r="BC53" s="135" t="s">
        <v>364</v>
      </c>
      <c r="BD53" s="135" t="b">
        <f>EXACT(CODIGOS2018[[#This Row],[Código FUT]],CODIGOS2018[[#This Row],[FUT DECRETO LIQ 2019]])</f>
        <v>1</v>
      </c>
    </row>
    <row r="54" spans="1:56" s="23" customFormat="1" ht="15" customHeight="1" x14ac:dyDescent="0.25">
      <c r="A5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1202030101 11010205 9999</v>
      </c>
      <c r="B54" s="84" t="s">
        <v>162</v>
      </c>
      <c r="C54" s="64">
        <v>1105</v>
      </c>
      <c r="D54" s="4" t="s">
        <v>38</v>
      </c>
      <c r="E54" s="64">
        <v>11010205</v>
      </c>
      <c r="F54" s="64">
        <v>9999</v>
      </c>
      <c r="G54" s="4" t="s">
        <v>403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24"/>
      <c r="P54" s="68">
        <f>CODIGOS2018[[#This Row],[RECAUDOS]]+CODIGOS2018[[#This Row],[AJUSTE]]</f>
        <v>0</v>
      </c>
      <c r="Q5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4" s="60"/>
      <c r="T54" s="60"/>
      <c r="U54" s="26" t="s">
        <v>533</v>
      </c>
      <c r="V54" s="27" t="e">
        <f>IF(Q54="SALUD","SALUD",IF(CODIGOS2018[[#This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4" s="28">
        <v>10</v>
      </c>
      <c r="AA5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4" s="28" t="s">
        <v>510</v>
      </c>
      <c r="AC5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4" s="28" t="s">
        <v>489</v>
      </c>
      <c r="AE5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4" s="28" t="s">
        <v>371</v>
      </c>
      <c r="AG54" s="46" t="s">
        <v>462</v>
      </c>
      <c r="AH5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4" s="47" t="s">
        <v>366</v>
      </c>
      <c r="AJ5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4" s="72" t="str">
        <f>CONCATENATE(CODIGOS2018[[#This Row],[Código CGR]]," ",CODIGOS2018[[#This Row],[CGR OEI]]," ",CODIGOS2018[[#This Row],[CGR Dest]]," ",CODIGOS2018[[#This Row],[SIT FONDOS]])</f>
        <v>1.2.02.03.01.01.98 040 099 C</v>
      </c>
      <c r="AR54" s="73" t="e">
        <f>IF(AND(CODIGOS2018[[#This Row],[MARCA SALUD Y CONTRALORIA]]&lt;&gt;"SALUD",COUNTIF([1]!PLANOPROG[AUX LINEA],CODIGOS2018[[#This Row],[Aux PROG CGR]])=0),"INCLUIR","OK")</f>
        <v>#REF!</v>
      </c>
      <c r="AS54" s="72" t="str">
        <f>CONCATENATE(CODIGOS2018[[#This Row],[Código CGR]]," ",CODIGOS2018[[#This Row],[CGR OEI]]," ",CODIGOS2018[[#This Row],[CGR Dest]]," ",CODIGOS2018[[#This Row],[SIT FONDOS]]," ",CODIGOS2018[[#This Row],[CGR Tercero]])</f>
        <v>1.2.02.03.01.01.98 040 099 C 000000000000000</v>
      </c>
      <c r="AT54" s="73" t="e">
        <f>IF(AND(CODIGOS2018[[#This Row],[MARCA SALUD Y CONTRALORIA]]&lt;&gt;"SALUD",COUNTIF([1]!PLANOEJEC[AUX LINEA],CODIGOS2018[[#This Row],[Aux EJEC CGR]])=0),"INCLUIR","OK")</f>
        <v>#REF!</v>
      </c>
      <c r="AU5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4" s="76" t="str">
        <f>CONCATENATE(MID(D54,1,1),".",MID(D54,3,1),".",MID(D54,4,2),".",MID(D54,6,2),".",MID(D54,8,2),".",MID(D54,10,2))</f>
        <v>1.2.02.03.01.01</v>
      </c>
      <c r="AW54" s="77">
        <f>+LEN(CODIGOS2018[[#This Row],[POS PRE]])</f>
        <v>11</v>
      </c>
      <c r="AX54" s="76" t="b">
        <f>+EXACT(CODIGOS2018[[#This Row],[CODIGO AUTOMATICO CGR]],CODIGOS2018[[#This Row],[Código CGR]])</f>
        <v>0</v>
      </c>
      <c r="AY54" s="78" t="s">
        <v>366</v>
      </c>
      <c r="AZ54" s="78" t="b">
        <f>EXACT(CODIGOS2018[[#This Row],[Código FUT]],CODIGOS2018[[#This Row],[CODIFICACION MARCO FISCAL]])</f>
        <v>1</v>
      </c>
      <c r="BA54" s="81" t="s">
        <v>366</v>
      </c>
      <c r="BB54" s="82" t="b">
        <f>EXACT(CODIGOS2018[[#This Row],[Código FUT]],CODIGOS2018[[#This Row],[REPORTE II TRIM]])</f>
        <v>1</v>
      </c>
      <c r="BC54" s="135" t="e">
        <v>#N/A</v>
      </c>
      <c r="BD54" s="135" t="e">
        <f>EXACT(CODIGOS2018[[#This Row],[Código FUT]],CODIGOS2018[[#This Row],[FUT DECRETO LIQ 2019]])</f>
        <v>#N/A</v>
      </c>
    </row>
    <row r="55" spans="1:56" s="23" customFormat="1" ht="15" customHeight="1" x14ac:dyDescent="0.25">
      <c r="A5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1202030101 11020201 9999</v>
      </c>
      <c r="B55" s="4" t="s">
        <v>162</v>
      </c>
      <c r="C55" s="64">
        <v>1105</v>
      </c>
      <c r="D55" s="4" t="s">
        <v>38</v>
      </c>
      <c r="E55" s="64">
        <v>11020201</v>
      </c>
      <c r="F55" s="64">
        <v>9999</v>
      </c>
      <c r="G55" s="4" t="s">
        <v>403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24"/>
      <c r="P55" s="68">
        <f>CODIGOS2018[[#This Row],[RECAUDOS]]+CODIGOS2018[[#This Row],[AJUSTE]]</f>
        <v>0</v>
      </c>
      <c r="Q5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5" s="60"/>
      <c r="T55" s="60"/>
      <c r="U55" s="26" t="s">
        <v>533</v>
      </c>
      <c r="V55" s="27" t="e">
        <f>IF(Q55="SALUD","SALUD",IF(CODIGOS2018[[#This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5" s="28">
        <v>10</v>
      </c>
      <c r="AA5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5" s="28" t="s">
        <v>510</v>
      </c>
      <c r="AC5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5" s="28" t="s">
        <v>510</v>
      </c>
      <c r="AE5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5" s="28" t="s">
        <v>371</v>
      </c>
      <c r="AG55" s="46" t="s">
        <v>462</v>
      </c>
      <c r="AH5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5" s="47" t="s">
        <v>366</v>
      </c>
      <c r="AJ5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5" s="72" t="str">
        <f>CONCATENATE(CODIGOS2018[[#This Row],[Código CGR]]," ",CODIGOS2018[[#This Row],[CGR OEI]]," ",CODIGOS2018[[#This Row],[CGR Dest]]," ",CODIGOS2018[[#This Row],[SIT FONDOS]])</f>
        <v>1.2.02.03.01.01.98 040 040 C</v>
      </c>
      <c r="AR55" s="73" t="e">
        <f>IF(AND(CODIGOS2018[[#This Row],[MARCA SALUD Y CONTRALORIA]]&lt;&gt;"SALUD",COUNTIF([1]!PLANOPROG[AUX LINEA],CODIGOS2018[[#This Row],[Aux PROG CGR]])=0),"INCLUIR","OK")</f>
        <v>#REF!</v>
      </c>
      <c r="AS55" s="72" t="str">
        <f>CONCATENATE(CODIGOS2018[[#This Row],[Código CGR]]," ",CODIGOS2018[[#This Row],[CGR OEI]]," ",CODIGOS2018[[#This Row],[CGR Dest]]," ",CODIGOS2018[[#This Row],[SIT FONDOS]]," ",CODIGOS2018[[#This Row],[CGR Tercero]])</f>
        <v>1.2.02.03.01.01.98 040 040 C 000000000000000</v>
      </c>
      <c r="AT55" s="73" t="e">
        <f>IF(AND(CODIGOS2018[[#This Row],[MARCA SALUD Y CONTRALORIA]]&lt;&gt;"SALUD",COUNTIF([1]!PLANOEJEC[AUX LINEA],CODIGOS2018[[#This Row],[Aux EJEC CGR]])=0),"INCLUIR","OK")</f>
        <v>#REF!</v>
      </c>
      <c r="AU5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5" s="76" t="str">
        <f>CONCATENATE(MID(D55,1,1),".",MID(D55,3,1),".",MID(D55,4,2),".",MID(D55,6,2),".",MID(D55,8,2),".",MID(D55,10,2))</f>
        <v>1.2.02.03.01.01</v>
      </c>
      <c r="AW55" s="77">
        <f>+LEN(CODIGOS2018[[#This Row],[POS PRE]])</f>
        <v>11</v>
      </c>
      <c r="AX55" s="76" t="b">
        <f>+EXACT(CODIGOS2018[[#This Row],[CODIGO AUTOMATICO CGR]],CODIGOS2018[[#This Row],[Código CGR]])</f>
        <v>0</v>
      </c>
      <c r="AY55" s="78" t="s">
        <v>366</v>
      </c>
      <c r="AZ55" s="78" t="b">
        <f>EXACT(CODIGOS2018[[#This Row],[Código FUT]],CODIGOS2018[[#This Row],[CODIFICACION MARCO FISCAL]])</f>
        <v>1</v>
      </c>
      <c r="BA55" s="81" t="s">
        <v>366</v>
      </c>
      <c r="BB55" s="82" t="b">
        <f>EXACT(CODIGOS2018[[#This Row],[Código FUT]],CODIGOS2018[[#This Row],[REPORTE II TRIM]])</f>
        <v>1</v>
      </c>
      <c r="BC55" s="135" t="e">
        <v>#N/A</v>
      </c>
      <c r="BD55" s="135" t="e">
        <f>EXACT(CODIGOS2018[[#This Row],[Código FUT]],CODIGOS2018[[#This Row],[FUT DECRETO LIQ 2019]])</f>
        <v>#N/A</v>
      </c>
    </row>
    <row r="56" spans="1:56" s="23" customFormat="1" ht="15" customHeight="1" x14ac:dyDescent="0.25">
      <c r="A5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1202030101 12020301 9999</v>
      </c>
      <c r="B56" s="4" t="s">
        <v>162</v>
      </c>
      <c r="C56" s="64">
        <v>1105</v>
      </c>
      <c r="D56" s="4" t="s">
        <v>38</v>
      </c>
      <c r="E56" s="64">
        <v>12020301</v>
      </c>
      <c r="F56" s="64">
        <v>9999</v>
      </c>
      <c r="G56" s="4" t="s">
        <v>403</v>
      </c>
      <c r="H56" s="65">
        <v>-1235474054</v>
      </c>
      <c r="I56" s="65">
        <v>0</v>
      </c>
      <c r="J56" s="65">
        <v>0</v>
      </c>
      <c r="K56" s="65">
        <v>0</v>
      </c>
      <c r="L56" s="65">
        <v>0</v>
      </c>
      <c r="M56" s="65">
        <v>-1235474054</v>
      </c>
      <c r="N56" s="65">
        <v>-1292505197</v>
      </c>
      <c r="O56" s="24"/>
      <c r="P56" s="68">
        <f>CODIGOS2018[[#This Row],[RECAUDOS]]+CODIGOS2018[[#This Row],[AJUSTE]]</f>
        <v>-1292505197</v>
      </c>
      <c r="Q5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6" s="60"/>
      <c r="T56" s="60"/>
      <c r="U56" s="26" t="s">
        <v>533</v>
      </c>
      <c r="V56" s="27" t="e">
        <f>IF(Q56="SALUD","SALUD",IF(CODIGOS2018[[#This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6" s="28">
        <v>10</v>
      </c>
      <c r="AA5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6" s="28" t="s">
        <v>510</v>
      </c>
      <c r="AC5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6" s="28" t="s">
        <v>510</v>
      </c>
      <c r="AE5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6" s="28" t="s">
        <v>371</v>
      </c>
      <c r="AG56" s="46" t="s">
        <v>462</v>
      </c>
      <c r="AH5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6" s="47" t="s">
        <v>366</v>
      </c>
      <c r="AJ5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6" s="72" t="str">
        <f>CONCATENATE(CODIGOS2018[[#This Row],[Código CGR]]," ",CODIGOS2018[[#This Row],[CGR OEI]]," ",CODIGOS2018[[#This Row],[CGR Dest]]," ",CODIGOS2018[[#This Row],[SIT FONDOS]])</f>
        <v>1.2.02.03.01.01.98 040 040 C</v>
      </c>
      <c r="AR56" s="73" t="e">
        <f>IF(AND(CODIGOS2018[[#This Row],[MARCA SALUD Y CONTRALORIA]]&lt;&gt;"SALUD",COUNTIF([1]!PLANOPROG[AUX LINEA],CODIGOS2018[[#This Row],[Aux PROG CGR]])=0),"INCLUIR","OK")</f>
        <v>#REF!</v>
      </c>
      <c r="AS56" s="72" t="str">
        <f>CONCATENATE(CODIGOS2018[[#This Row],[Código CGR]]," ",CODIGOS2018[[#This Row],[CGR OEI]]," ",CODIGOS2018[[#This Row],[CGR Dest]]," ",CODIGOS2018[[#This Row],[SIT FONDOS]]," ",CODIGOS2018[[#This Row],[CGR Tercero]])</f>
        <v>1.2.02.03.01.01.98 040 040 C 000000000000000</v>
      </c>
      <c r="AT56" s="73" t="e">
        <f>IF(AND(CODIGOS2018[[#This Row],[MARCA SALUD Y CONTRALORIA]]&lt;&gt;"SALUD",COUNTIF([1]!PLANOEJEC[AUX LINEA],CODIGOS2018[[#This Row],[Aux EJEC CGR]])=0),"INCLUIR","OK")</f>
        <v>#REF!</v>
      </c>
      <c r="AU5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6" s="76" t="str">
        <f>CONCATENATE(MID(D56,1,1),".",MID(D56,3,1),".",MID(D56,4,2),".",MID(D56,6,2),".",MID(D56,8,2),".",MID(D56,10,2))</f>
        <v>1.2.02.03.01.01</v>
      </c>
      <c r="AW56" s="77">
        <f>+LEN(CODIGOS2018[[#This Row],[POS PRE]])</f>
        <v>11</v>
      </c>
      <c r="AX56" s="76" t="b">
        <f>+EXACT(CODIGOS2018[[#This Row],[CODIGO AUTOMATICO CGR]],CODIGOS2018[[#This Row],[Código CGR]])</f>
        <v>0</v>
      </c>
      <c r="AY56" s="78" t="s">
        <v>366</v>
      </c>
      <c r="AZ56" s="78" t="b">
        <f>EXACT(CODIGOS2018[[#This Row],[Código FUT]],CODIGOS2018[[#This Row],[CODIFICACION MARCO FISCAL]])</f>
        <v>1</v>
      </c>
      <c r="BA56" s="81" t="s">
        <v>366</v>
      </c>
      <c r="BB56" s="82" t="b">
        <f>EXACT(CODIGOS2018[[#This Row],[Código FUT]],CODIGOS2018[[#This Row],[REPORTE II TRIM]])</f>
        <v>1</v>
      </c>
      <c r="BC56" s="135" t="s">
        <v>366</v>
      </c>
      <c r="BD56" s="135" t="b">
        <f>EXACT(CODIGOS2018[[#This Row],[Código FUT]],CODIGOS2018[[#This Row],[FUT DECRETO LIQ 2019]])</f>
        <v>1</v>
      </c>
    </row>
    <row r="57" spans="1:56" s="23" customFormat="1" ht="15" customHeight="1" x14ac:dyDescent="0.25">
      <c r="A5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1202030102 12020301 9999</v>
      </c>
      <c r="B57" s="4" t="s">
        <v>162</v>
      </c>
      <c r="C57" s="64">
        <v>1105</v>
      </c>
      <c r="D57" s="4" t="s">
        <v>39</v>
      </c>
      <c r="E57" s="64">
        <v>12020301</v>
      </c>
      <c r="F57" s="64">
        <v>9999</v>
      </c>
      <c r="G57" s="4" t="s">
        <v>404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24"/>
      <c r="P57" s="68">
        <f>CODIGOS2018[[#This Row],[RECAUDOS]]+CODIGOS2018[[#This Row],[AJUSTE]]</f>
        <v>0</v>
      </c>
      <c r="Q5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7" s="60"/>
      <c r="T57" s="60"/>
      <c r="U57" s="26" t="s">
        <v>533</v>
      </c>
      <c r="V57" s="27" t="e">
        <f>IF(Q57="SALUD","SALUD",IF(CODIGOS2018[[#This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7" s="28">
        <v>10</v>
      </c>
      <c r="AA5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7" s="28" t="s">
        <v>510</v>
      </c>
      <c r="AC5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7" s="28" t="s">
        <v>510</v>
      </c>
      <c r="AE5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7" s="28" t="s">
        <v>371</v>
      </c>
      <c r="AG57" s="46" t="s">
        <v>462</v>
      </c>
      <c r="AH5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7" s="47" t="s">
        <v>366</v>
      </c>
      <c r="AJ5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7" s="72" t="str">
        <f>CONCATENATE(CODIGOS2018[[#This Row],[Código CGR]]," ",CODIGOS2018[[#This Row],[CGR OEI]]," ",CODIGOS2018[[#This Row],[CGR Dest]]," ",CODIGOS2018[[#This Row],[SIT FONDOS]])</f>
        <v>1.2.02.03.01.01.98 040 040 C</v>
      </c>
      <c r="AR57" s="73" t="e">
        <f>IF(AND(CODIGOS2018[[#This Row],[MARCA SALUD Y CONTRALORIA]]&lt;&gt;"SALUD",COUNTIF([1]!PLANOPROG[AUX LINEA],CODIGOS2018[[#This Row],[Aux PROG CGR]])=0),"INCLUIR","OK")</f>
        <v>#REF!</v>
      </c>
      <c r="AS57" s="72" t="str">
        <f>CONCATENATE(CODIGOS2018[[#This Row],[Código CGR]]," ",CODIGOS2018[[#This Row],[CGR OEI]]," ",CODIGOS2018[[#This Row],[CGR Dest]]," ",CODIGOS2018[[#This Row],[SIT FONDOS]]," ",CODIGOS2018[[#This Row],[CGR Tercero]])</f>
        <v>1.2.02.03.01.01.98 040 040 C 000000000000000</v>
      </c>
      <c r="AT57" s="73" t="e">
        <f>IF(AND(CODIGOS2018[[#This Row],[MARCA SALUD Y CONTRALORIA]]&lt;&gt;"SALUD",COUNTIF([1]!PLANOEJEC[AUX LINEA],CODIGOS2018[[#This Row],[Aux EJEC CGR]])=0),"INCLUIR","OK")</f>
        <v>#REF!</v>
      </c>
      <c r="AU5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7" s="76" t="str">
        <f>CONCATENATE(MID(D57,1,1),".",MID(D57,3,1),".",MID(D57,4,2),".",MID(D57,6,2),".",MID(D57,8,2),".",MID(D57,10,2))</f>
        <v>1.2.02.03.01.02</v>
      </c>
      <c r="AW57" s="77">
        <f>+LEN(CODIGOS2018[[#This Row],[POS PRE]])</f>
        <v>11</v>
      </c>
      <c r="AX57" s="76" t="b">
        <f>+EXACT(CODIGOS2018[[#This Row],[CODIGO AUTOMATICO CGR]],CODIGOS2018[[#This Row],[Código CGR]])</f>
        <v>0</v>
      </c>
      <c r="AY57" s="78" t="s">
        <v>366</v>
      </c>
      <c r="AZ57" s="78" t="b">
        <f>EXACT(CODIGOS2018[[#This Row],[Código FUT]],CODIGOS2018[[#This Row],[CODIFICACION MARCO FISCAL]])</f>
        <v>1</v>
      </c>
      <c r="BA57" s="81" t="s">
        <v>366</v>
      </c>
      <c r="BB57" s="82" t="b">
        <f>EXACT(CODIGOS2018[[#This Row],[Código FUT]],CODIGOS2018[[#This Row],[REPORTE II TRIM]])</f>
        <v>1</v>
      </c>
      <c r="BC57" s="135" t="e">
        <v>#N/A</v>
      </c>
      <c r="BD57" s="135" t="e">
        <f>EXACT(CODIGOS2018[[#This Row],[Código FUT]],CODIGOS2018[[#This Row],[FUT DECRETO LIQ 2019]])</f>
        <v>#N/A</v>
      </c>
    </row>
    <row r="58" spans="1:56" s="23" customFormat="1" ht="15" customHeight="1" x14ac:dyDescent="0.25">
      <c r="A5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120203010398 12020301 9999</v>
      </c>
      <c r="B58" s="4" t="s">
        <v>162</v>
      </c>
      <c r="C58" s="64">
        <v>1105</v>
      </c>
      <c r="D58" s="4" t="s">
        <v>40</v>
      </c>
      <c r="E58" s="64">
        <v>12020301</v>
      </c>
      <c r="F58" s="64">
        <v>9999</v>
      </c>
      <c r="G58" s="4" t="s">
        <v>120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24"/>
      <c r="P58" s="68">
        <f>CODIGOS2018[[#This Row],[RECAUDOS]]+CODIGOS2018[[#This Row],[AJUSTE]]</f>
        <v>0</v>
      </c>
      <c r="Q5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8" s="60"/>
      <c r="T58" s="60"/>
      <c r="U58" s="26" t="s">
        <v>132</v>
      </c>
      <c r="V58" s="27" t="e">
        <f>IF(Q58="SALUD","SALUD",IF(CODIGOS2018[[#This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8" s="28">
        <v>10</v>
      </c>
      <c r="AA5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8" s="28" t="s">
        <v>510</v>
      </c>
      <c r="AC5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8" s="28" t="s">
        <v>488</v>
      </c>
      <c r="AE5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8" s="28" t="s">
        <v>371</v>
      </c>
      <c r="AG58" s="46" t="s">
        <v>462</v>
      </c>
      <c r="AH5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8" s="47" t="s">
        <v>370</v>
      </c>
      <c r="AJ5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8" s="72" t="str">
        <f>CONCATENATE(CODIGOS2018[[#This Row],[Código CGR]]," ",CODIGOS2018[[#This Row],[CGR OEI]]," ",CODIGOS2018[[#This Row],[CGR Dest]]," ",CODIGOS2018[[#This Row],[SIT FONDOS]])</f>
        <v>1.2.02.03.01.03.98 040 066 C</v>
      </c>
      <c r="AR58" s="73" t="e">
        <f>IF(AND(CODIGOS2018[[#This Row],[MARCA SALUD Y CONTRALORIA]]&lt;&gt;"SALUD",COUNTIF([1]!PLANOPROG[AUX LINEA],CODIGOS2018[[#This Row],[Aux PROG CGR]])=0),"INCLUIR","OK")</f>
        <v>#REF!</v>
      </c>
      <c r="AS5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000000000000000</v>
      </c>
      <c r="AT58" s="73" t="e">
        <f>IF(AND(CODIGOS2018[[#This Row],[MARCA SALUD Y CONTRALORIA]]&lt;&gt;"SALUD",COUNTIF([1]!PLANOEJEC[AUX LINEA],CODIGOS2018[[#This Row],[Aux EJEC CGR]])=0),"INCLUIR","OK")</f>
        <v>#REF!</v>
      </c>
      <c r="AU5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8" s="76" t="str">
        <f>CONCATENATE(MID(D58,1,1),".",MID(D58,3,1),".",MID(D58,4,2),".",MID(D58,6,2),".",MID(D58,8,2),".",MID(D58,10,2),".",MID(D58,12,2))</f>
        <v>1.2.02.03.01.03.98</v>
      </c>
      <c r="AW58" s="77">
        <f>+LEN(CODIGOS2018[[#This Row],[POS PRE]])</f>
        <v>13</v>
      </c>
      <c r="AX58" s="76" t="b">
        <f>+EXACT(CODIGOS2018[[#This Row],[CODIGO AUTOMATICO CGR]],CODIGOS2018[[#This Row],[Código CGR]])</f>
        <v>1</v>
      </c>
      <c r="AY58" s="78" t="s">
        <v>370</v>
      </c>
      <c r="AZ58" s="78" t="b">
        <f>EXACT(CODIGOS2018[[#This Row],[Código FUT]],CODIGOS2018[[#This Row],[CODIFICACION MARCO FISCAL]])</f>
        <v>1</v>
      </c>
      <c r="BA58" s="81" t="s">
        <v>370</v>
      </c>
      <c r="BB58" s="82" t="b">
        <f>EXACT(CODIGOS2018[[#This Row],[Código FUT]],CODIGOS2018[[#This Row],[REPORTE II TRIM]])</f>
        <v>1</v>
      </c>
      <c r="BC58" s="135" t="e">
        <v>#N/A</v>
      </c>
      <c r="BD58" s="135" t="e">
        <f>EXACT(CODIGOS2018[[#This Row],[Código FUT]],CODIGOS2018[[#This Row],[FUT DECRETO LIQ 2019]])</f>
        <v>#N/A</v>
      </c>
    </row>
    <row r="59" spans="1:56" s="23" customFormat="1" ht="15" customHeight="1" x14ac:dyDescent="0.25">
      <c r="A5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120207039801 12020401 9999</v>
      </c>
      <c r="B59" s="4" t="s">
        <v>162</v>
      </c>
      <c r="C59" s="64">
        <v>1105</v>
      </c>
      <c r="D59" s="4" t="s">
        <v>654</v>
      </c>
      <c r="E59" s="64">
        <v>12020401</v>
      </c>
      <c r="F59" s="64">
        <v>9999</v>
      </c>
      <c r="G59" s="4" t="s">
        <v>655</v>
      </c>
      <c r="H59" s="65">
        <v>0</v>
      </c>
      <c r="I59" s="65">
        <v>0</v>
      </c>
      <c r="J59" s="65">
        <v>0</v>
      </c>
      <c r="K59" s="65">
        <v>-1620730406</v>
      </c>
      <c r="L59" s="65">
        <v>0</v>
      </c>
      <c r="M59" s="65">
        <v>-1620730406</v>
      </c>
      <c r="N59" s="65">
        <v>-1620730406</v>
      </c>
      <c r="O59" s="24"/>
      <c r="P59" s="68">
        <f>CODIGOS2018[[#This Row],[RECAUDOS]]+CODIGOS2018[[#This Row],[AJUSTE]]</f>
        <v>-1620730406</v>
      </c>
      <c r="Q5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5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59" s="60"/>
      <c r="T59" s="60"/>
      <c r="U59" s="26" t="s">
        <v>736</v>
      </c>
      <c r="V59" s="27" t="e">
        <f>IF(Q59="SALUD","SALUD",IF(CODIGOS2018[[#This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5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5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5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59" s="28" t="s">
        <v>736</v>
      </c>
      <c r="AA5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59" s="28" t="s">
        <v>736</v>
      </c>
      <c r="AC5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59" s="28" t="s">
        <v>736</v>
      </c>
      <c r="AE5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59" s="28" t="s">
        <v>736</v>
      </c>
      <c r="AG59" s="46" t="s">
        <v>736</v>
      </c>
      <c r="AH5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59" s="47" t="s">
        <v>736</v>
      </c>
      <c r="AJ5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5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5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59" s="72" t="str">
        <f>CONCATENATE(CODIGOS2018[[#This Row],[Código CGR]]," ",CODIGOS2018[[#This Row],[CGR OEI]]," ",CODIGOS2018[[#This Row],[CGR Dest]]," ",CODIGOS2018[[#This Row],[SIT FONDOS]])</f>
        <v>SALUD SALUD SALUD SALUD</v>
      </c>
      <c r="AR59" s="73" t="e">
        <f>IF(AND(CODIGOS2018[[#This Row],[MARCA SALUD Y CONTRALORIA]]&lt;&gt;"SALUD",COUNTIF([1]!PLANOPROG[AUX LINEA],CODIGOS2018[[#This Row],[Aux PROG CGR]])=0),"INCLUIR","OK")</f>
        <v>#REF!</v>
      </c>
      <c r="AS59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59" s="73" t="e">
        <f>IF(AND(CODIGOS2018[[#This Row],[MARCA SALUD Y CONTRALORIA]]&lt;&gt;"SALUD",COUNTIF([1]!PLANOEJEC[AUX LINEA],CODIGOS2018[[#This Row],[Aux EJEC CGR]])=0),"INCLUIR","OK")</f>
        <v>#REF!</v>
      </c>
      <c r="AU5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59" s="76" t="str">
        <f>CONCATENATE(MID(D59,1,1),".",MID(D59,3,1),".",MID(D59,4,2),".",MID(D59,6,2),".",MID(D59,8,2),".",MID(D59,10,2),".",MID(D59,12,2),".",MID(D59,14,2))</f>
        <v>1.2.02.07.03.98.01.</v>
      </c>
      <c r="AW59" s="77">
        <f>+LEN(CODIGOS2018[[#This Row],[POS PRE]])</f>
        <v>13</v>
      </c>
      <c r="AX59" s="76" t="b">
        <f>+EXACT(CODIGOS2018[[#This Row],[CODIGO AUTOMATICO CGR]],CODIGOS2018[[#This Row],[Código CGR]])</f>
        <v>0</v>
      </c>
      <c r="AY59" s="78" t="s">
        <v>354</v>
      </c>
      <c r="AZ59" s="78" t="b">
        <f>EXACT(CODIGOS2018[[#This Row],[Código FUT]],CODIGOS2018[[#This Row],[CODIFICACION MARCO FISCAL]])</f>
        <v>0</v>
      </c>
      <c r="BA59" s="81" t="s">
        <v>736</v>
      </c>
      <c r="BB59" s="82" t="b">
        <f>EXACT(CODIGOS2018[[#This Row],[Código FUT]],CODIGOS2018[[#This Row],[REPORTE II TRIM]])</f>
        <v>1</v>
      </c>
      <c r="BC59" s="135" t="s">
        <v>354</v>
      </c>
      <c r="BD59" s="135" t="b">
        <f>EXACT(CODIGOS2018[[#This Row],[Código FUT]],CODIGOS2018[[#This Row],[FUT DECRETO LIQ 2019]])</f>
        <v>0</v>
      </c>
    </row>
    <row r="60" spans="1:56" s="23" customFormat="1" ht="15" customHeight="1" x14ac:dyDescent="0.25">
      <c r="A6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120207039802 12020401 9999</v>
      </c>
      <c r="B60" s="4" t="s">
        <v>162</v>
      </c>
      <c r="C60" s="64">
        <v>1105</v>
      </c>
      <c r="D60" s="4" t="s">
        <v>652</v>
      </c>
      <c r="E60" s="64">
        <v>12020401</v>
      </c>
      <c r="F60" s="64">
        <v>9999</v>
      </c>
      <c r="G60" s="4" t="s">
        <v>653</v>
      </c>
      <c r="H60" s="65">
        <v>0</v>
      </c>
      <c r="I60" s="65">
        <v>0</v>
      </c>
      <c r="J60" s="65">
        <v>0</v>
      </c>
      <c r="K60" s="65">
        <v>-956124414</v>
      </c>
      <c r="L60" s="65">
        <v>0</v>
      </c>
      <c r="M60" s="65">
        <v>-956124414</v>
      </c>
      <c r="N60" s="65">
        <v>-956124414</v>
      </c>
      <c r="O60" s="24"/>
      <c r="P60" s="68">
        <f>CODIGOS2018[[#This Row],[RECAUDOS]]+CODIGOS2018[[#This Row],[AJUSTE]]</f>
        <v>-956124414</v>
      </c>
      <c r="Q6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0" s="60"/>
      <c r="T60" s="60"/>
      <c r="U60" s="26" t="s">
        <v>736</v>
      </c>
      <c r="V60" s="27" t="e">
        <f>IF(Q60="SALUD","SALUD",IF(CODIGOS2018[[#This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0" s="28" t="s">
        <v>736</v>
      </c>
      <c r="AA6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0" s="28" t="s">
        <v>736</v>
      </c>
      <c r="AC6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0" s="28" t="s">
        <v>736</v>
      </c>
      <c r="AE6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0" s="28" t="s">
        <v>736</v>
      </c>
      <c r="AG60" s="46" t="s">
        <v>736</v>
      </c>
      <c r="AH6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0" s="47" t="s">
        <v>736</v>
      </c>
      <c r="AJ6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0" s="72" t="str">
        <f>CONCATENATE(CODIGOS2018[[#This Row],[Código CGR]]," ",CODIGOS2018[[#This Row],[CGR OEI]]," ",CODIGOS2018[[#This Row],[CGR Dest]]," ",CODIGOS2018[[#This Row],[SIT FONDOS]])</f>
        <v>SALUD SALUD SALUD SALUD</v>
      </c>
      <c r="AR60" s="73" t="e">
        <f>IF(AND(CODIGOS2018[[#This Row],[MARCA SALUD Y CONTRALORIA]]&lt;&gt;"SALUD",COUNTIF([1]!PLANOPROG[AUX LINEA],CODIGOS2018[[#This Row],[Aux PROG CGR]])=0),"INCLUIR","OK")</f>
        <v>#REF!</v>
      </c>
      <c r="AS60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60" s="73" t="e">
        <f>IF(AND(CODIGOS2018[[#This Row],[MARCA SALUD Y CONTRALORIA]]&lt;&gt;"SALUD",COUNTIF([1]!PLANOEJEC[AUX LINEA],CODIGOS2018[[#This Row],[Aux EJEC CGR]])=0),"INCLUIR","OK")</f>
        <v>#REF!</v>
      </c>
      <c r="AU6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0" s="76" t="str">
        <f>CONCATENATE(MID(D60,1,1),".",MID(D60,3,1),".",MID(D60,4,2),".",MID(D60,6,2),".",MID(D60,8,2),".",MID(D60,10,2),".",MID(D60,12,2),".",MID(D60,14,2))</f>
        <v>1.2.02.07.03.98.02.</v>
      </c>
      <c r="AW60" s="77">
        <f>+LEN(CODIGOS2018[[#This Row],[POS PRE]])</f>
        <v>13</v>
      </c>
      <c r="AX60" s="76" t="b">
        <f>+EXACT(CODIGOS2018[[#This Row],[CODIGO AUTOMATICO CGR]],CODIGOS2018[[#This Row],[Código CGR]])</f>
        <v>0</v>
      </c>
      <c r="AY60" s="78" t="s">
        <v>354</v>
      </c>
      <c r="AZ60" s="78" t="b">
        <f>EXACT(CODIGOS2018[[#This Row],[Código FUT]],CODIGOS2018[[#This Row],[CODIFICACION MARCO FISCAL]])</f>
        <v>0</v>
      </c>
      <c r="BA60" s="81" t="s">
        <v>736</v>
      </c>
      <c r="BB60" s="82" t="b">
        <f>EXACT(CODIGOS2018[[#This Row],[Código FUT]],CODIGOS2018[[#This Row],[REPORTE II TRIM]])</f>
        <v>1</v>
      </c>
      <c r="BC60" s="135" t="s">
        <v>354</v>
      </c>
      <c r="BD60" s="135" t="b">
        <f>EXACT(CODIGOS2018[[#This Row],[Código FUT]],CODIGOS2018[[#This Row],[FUT DECRETO LIQ 2019]])</f>
        <v>0</v>
      </c>
    </row>
    <row r="61" spans="1:56" s="23" customFormat="1" ht="15" customHeight="1" x14ac:dyDescent="0.25">
      <c r="A6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1202070501 12020401 9999</v>
      </c>
      <c r="B61" s="4" t="s">
        <v>162</v>
      </c>
      <c r="C61" s="64">
        <v>1105</v>
      </c>
      <c r="D61" s="4" t="s">
        <v>41</v>
      </c>
      <c r="E61" s="64">
        <v>12020401</v>
      </c>
      <c r="F61" s="64">
        <v>9999</v>
      </c>
      <c r="G61" s="4" t="s">
        <v>125</v>
      </c>
      <c r="H61" s="65">
        <v>-10780000000</v>
      </c>
      <c r="I61" s="65">
        <v>0</v>
      </c>
      <c r="J61" s="65">
        <v>0</v>
      </c>
      <c r="K61" s="65">
        <v>0</v>
      </c>
      <c r="L61" s="65">
        <v>0</v>
      </c>
      <c r="M61" s="65">
        <v>-10780000000</v>
      </c>
      <c r="N61" s="65">
        <v>-10780000000</v>
      </c>
      <c r="O61" s="24"/>
      <c r="P61" s="68">
        <f>CODIGOS2018[[#This Row],[RECAUDOS]]+CODIGOS2018[[#This Row],[AJUSTE]]</f>
        <v>-10780000000</v>
      </c>
      <c r="Q6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1" s="60"/>
      <c r="T61" s="60"/>
      <c r="U61" s="26" t="s">
        <v>134</v>
      </c>
      <c r="V61" s="27" t="e">
        <f>IF(Q61="SALUD","SALUD",IF(CODIGOS2018[[#This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1" s="28">
        <v>10</v>
      </c>
      <c r="AA6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1" s="28" t="s">
        <v>536</v>
      </c>
      <c r="AC6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1" s="28" t="s">
        <v>489</v>
      </c>
      <c r="AE6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1" s="28" t="s">
        <v>371</v>
      </c>
      <c r="AG61" s="46" t="s">
        <v>462</v>
      </c>
      <c r="AH6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1" s="47" t="s">
        <v>354</v>
      </c>
      <c r="AJ6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1" s="72" t="str">
        <f>CONCATENATE(CODIGOS2018[[#This Row],[Código CGR]]," ",CODIGOS2018[[#This Row],[CGR OEI]]," ",CODIGOS2018[[#This Row],[CGR Dest]]," ",CODIGOS2018[[#This Row],[SIT FONDOS]])</f>
        <v>1.2.02.07.05.98 044 099 C</v>
      </c>
      <c r="AR61" s="73" t="e">
        <f>IF(AND(CODIGOS2018[[#This Row],[MARCA SALUD Y CONTRALORIA]]&lt;&gt;"SALUD",COUNTIF([1]!PLANOPROG[AUX LINEA],CODIGOS2018[[#This Row],[Aux PROG CGR]])=0),"INCLUIR","OK")</f>
        <v>#REF!</v>
      </c>
      <c r="AS61" s="72" t="str">
        <f>CONCATENATE(CODIGOS2018[[#This Row],[Código CGR]]," ",CODIGOS2018[[#This Row],[CGR OEI]]," ",CODIGOS2018[[#This Row],[CGR Dest]]," ",CODIGOS2018[[#This Row],[SIT FONDOS]]," ",CODIGOS2018[[#This Row],[CGR Tercero]])</f>
        <v>1.2.02.07.05.98 044 099 C 000000000000000</v>
      </c>
      <c r="AT61" s="73" t="e">
        <f>IF(AND(CODIGOS2018[[#This Row],[MARCA SALUD Y CONTRALORIA]]&lt;&gt;"SALUD",COUNTIF([1]!PLANOEJEC[AUX LINEA],CODIGOS2018[[#This Row],[Aux EJEC CGR]])=0),"INCLUIR","OK")</f>
        <v>#REF!</v>
      </c>
      <c r="AU6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1" s="76" t="str">
        <f>CONCATENATE(MID(D61,1,1),".",MID(D61,3,1),".",MID(D61,4,2),".",MID(D61,6,2),".",MID(D61,8,2),".",MID(D61,10,2))</f>
        <v>1.2.02.07.05.01</v>
      </c>
      <c r="AW61" s="77">
        <f>+LEN(CODIGOS2018[[#This Row],[POS PRE]])</f>
        <v>11</v>
      </c>
      <c r="AX61" s="76" t="b">
        <f>+EXACT(CODIGOS2018[[#This Row],[CODIGO AUTOMATICO CGR]],CODIGOS2018[[#This Row],[Código CGR]])</f>
        <v>0</v>
      </c>
      <c r="AY61" s="78" t="s">
        <v>354</v>
      </c>
      <c r="AZ61" s="78" t="b">
        <f>EXACT(CODIGOS2018[[#This Row],[Código FUT]],CODIGOS2018[[#This Row],[CODIFICACION MARCO FISCAL]])</f>
        <v>1</v>
      </c>
      <c r="BA61" s="81" t="s">
        <v>354</v>
      </c>
      <c r="BB61" s="82" t="b">
        <f>EXACT(CODIGOS2018[[#This Row],[Código FUT]],CODIGOS2018[[#This Row],[REPORTE II TRIM]])</f>
        <v>1</v>
      </c>
      <c r="BC61" s="135" t="s">
        <v>354</v>
      </c>
      <c r="BD61" s="135" t="b">
        <f>EXACT(CODIGOS2018[[#This Row],[Código FUT]],CODIGOS2018[[#This Row],[FUT DECRETO LIQ 2019]])</f>
        <v>1</v>
      </c>
    </row>
    <row r="62" spans="1:56" s="23" customFormat="1" ht="15" customHeight="1" x14ac:dyDescent="0.25">
      <c r="A6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0-0002 1105 11010137030101 11010102 9999</v>
      </c>
      <c r="B62" s="4" t="s">
        <v>163</v>
      </c>
      <c r="C62" s="64">
        <v>1105</v>
      </c>
      <c r="D62" s="4" t="s">
        <v>42</v>
      </c>
      <c r="E62" s="64">
        <v>11010102</v>
      </c>
      <c r="F62" s="64">
        <v>9999</v>
      </c>
      <c r="G62" s="4" t="s">
        <v>405</v>
      </c>
      <c r="H62" s="65">
        <v>-3222450000</v>
      </c>
      <c r="I62" s="65">
        <v>0</v>
      </c>
      <c r="J62" s="65">
        <v>0</v>
      </c>
      <c r="K62" s="65">
        <v>0</v>
      </c>
      <c r="L62" s="65">
        <v>0</v>
      </c>
      <c r="M62" s="65">
        <v>-3222450000</v>
      </c>
      <c r="N62" s="65">
        <v>-3490249450</v>
      </c>
      <c r="O62" s="24"/>
      <c r="P62" s="68">
        <f>CODIGOS2018[[#This Row],[RECAUDOS]]+CODIGOS2018[[#This Row],[AJUSTE]]</f>
        <v>-3490249450</v>
      </c>
      <c r="Q6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2" s="60"/>
      <c r="T62" s="60"/>
      <c r="U62" s="26" t="s">
        <v>465</v>
      </c>
      <c r="V62" s="27" t="e">
        <f>IF(Q62="SALUD","SALUD",IF(CODIGOS2018[[#This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2" s="28">
        <v>10</v>
      </c>
      <c r="AA6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2" s="28" t="s">
        <v>460</v>
      </c>
      <c r="AC6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2" s="28" t="s">
        <v>466</v>
      </c>
      <c r="AE6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2" s="28" t="s">
        <v>371</v>
      </c>
      <c r="AG62" s="46" t="s">
        <v>462</v>
      </c>
      <c r="AH6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2" s="47" t="s">
        <v>282</v>
      </c>
      <c r="AJ6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2" s="72" t="str">
        <f>CONCATENATE(CODIGOS2018[[#This Row],[Código CGR]]," ",CODIGOS2018[[#This Row],[CGR OEI]]," ",CODIGOS2018[[#This Row],[CGR Dest]]," ",CODIGOS2018[[#This Row],[SIT FONDOS]])</f>
        <v>1.1.01.01.37.03.01 002 105 C</v>
      </c>
      <c r="AR62" s="73" t="e">
        <f>IF(AND(CODIGOS2018[[#This Row],[MARCA SALUD Y CONTRALORIA]]&lt;&gt;"SALUD",COUNTIF([1]!PLANOPROG[AUX LINEA],CODIGOS2018[[#This Row],[Aux PROG CGR]])=0),"INCLUIR","OK")</f>
        <v>#REF!</v>
      </c>
      <c r="AS62" s="72" t="str">
        <f>CONCATENATE(CODIGOS2018[[#This Row],[Código CGR]]," ",CODIGOS2018[[#This Row],[CGR OEI]]," ",CODIGOS2018[[#This Row],[CGR Dest]]," ",CODIGOS2018[[#This Row],[SIT FONDOS]]," ",CODIGOS2018[[#This Row],[CGR Tercero]])</f>
        <v>1.1.01.01.37.03.01 002 105 C 000000000000000</v>
      </c>
      <c r="AT62" s="73" t="e">
        <f>IF(AND(CODIGOS2018[[#This Row],[MARCA SALUD Y CONTRALORIA]]&lt;&gt;"SALUD",COUNTIF([1]!PLANOEJEC[AUX LINEA],CODIGOS2018[[#This Row],[Aux EJEC CGR]])=0),"INCLUIR","OK")</f>
        <v>#REF!</v>
      </c>
      <c r="AU6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2" s="76" t="str">
        <f>CONCATENATE(MID(D62,1,1),".",MID(D62,3,1),".",MID(D62,4,2),".",MID(D62,6,2),".",MID(D62,8,2),".",MID(D62,10,2),".",MID(D62,12,2))</f>
        <v>1.1.01.01.37.03.01</v>
      </c>
      <c r="AW62" s="77">
        <f>+LEN(CODIGOS2018[[#This Row],[POS PRE]])</f>
        <v>15</v>
      </c>
      <c r="AX62" s="76" t="b">
        <f>+EXACT(CODIGOS2018[[#This Row],[CODIGO AUTOMATICO CGR]],CODIGOS2018[[#This Row],[Código CGR]])</f>
        <v>1</v>
      </c>
      <c r="AY62" s="78" t="s">
        <v>282</v>
      </c>
      <c r="AZ62" s="78" t="b">
        <f>EXACT(CODIGOS2018[[#This Row],[Código FUT]],CODIGOS2018[[#This Row],[CODIFICACION MARCO FISCAL]])</f>
        <v>1</v>
      </c>
      <c r="BA62" s="81" t="s">
        <v>282</v>
      </c>
      <c r="BB62" s="82" t="b">
        <f>EXACT(CODIGOS2018[[#This Row],[Código FUT]],CODIGOS2018[[#This Row],[REPORTE II TRIM]])</f>
        <v>1</v>
      </c>
      <c r="BC62" s="135" t="s">
        <v>282</v>
      </c>
      <c r="BD62" s="135" t="b">
        <f>EXACT(CODIGOS2018[[#This Row],[Código FUT]],CODIGOS2018[[#This Row],[FUT DECRETO LIQ 2019]])</f>
        <v>1</v>
      </c>
    </row>
    <row r="63" spans="1:56" s="23" customFormat="1" ht="15" customHeight="1" x14ac:dyDescent="0.25">
      <c r="A6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0-0002 1105 110201031501 11020102 9999</v>
      </c>
      <c r="B63" s="4" t="s">
        <v>163</v>
      </c>
      <c r="C63" s="64">
        <v>1105</v>
      </c>
      <c r="D63" s="4" t="s">
        <v>23</v>
      </c>
      <c r="E63" s="64">
        <v>11020102</v>
      </c>
      <c r="F63" s="64">
        <v>9999</v>
      </c>
      <c r="G63" s="4" t="s">
        <v>390</v>
      </c>
      <c r="H63" s="65">
        <v>-39248630</v>
      </c>
      <c r="I63" s="65">
        <v>0</v>
      </c>
      <c r="J63" s="65">
        <v>0</v>
      </c>
      <c r="K63" s="65">
        <v>0</v>
      </c>
      <c r="L63" s="65">
        <v>0</v>
      </c>
      <c r="M63" s="65">
        <v>-39248630</v>
      </c>
      <c r="N63" s="65">
        <v>-39018762</v>
      </c>
      <c r="O63" s="24"/>
      <c r="P63" s="68">
        <f>CODIGOS2018[[#This Row],[RECAUDOS]]+CODIGOS2018[[#This Row],[AJUSTE]]</f>
        <v>-39018762</v>
      </c>
      <c r="Q6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3" s="60"/>
      <c r="T63" s="60"/>
      <c r="U63" s="26" t="s">
        <v>506</v>
      </c>
      <c r="V63" s="27" t="e">
        <f>IF(Q63="SALUD","SALUD",IF(CODIGOS2018[[#This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3" s="28">
        <v>10</v>
      </c>
      <c r="AA6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3" s="28" t="s">
        <v>503</v>
      </c>
      <c r="AC6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3" s="28" t="s">
        <v>466</v>
      </c>
      <c r="AE6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3" s="28" t="s">
        <v>371</v>
      </c>
      <c r="AG63" s="46" t="s">
        <v>462</v>
      </c>
      <c r="AH6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3" s="47" t="s">
        <v>327</v>
      </c>
      <c r="AJ6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3" s="72" t="str">
        <f>CONCATENATE(CODIGOS2018[[#This Row],[Código CGR]]," ",CODIGOS2018[[#This Row],[CGR OEI]]," ",CODIGOS2018[[#This Row],[CGR Dest]]," ",CODIGOS2018[[#This Row],[SIT FONDOS]])</f>
        <v>1.1.02.01.03.15 006 105 C</v>
      </c>
      <c r="AR63" s="73" t="e">
        <f>IF(AND(CODIGOS2018[[#This Row],[MARCA SALUD Y CONTRALORIA]]&lt;&gt;"SALUD",COUNTIF([1]!PLANOPROG[AUX LINEA],CODIGOS2018[[#This Row],[Aux PROG CGR]])=0),"INCLUIR","OK")</f>
        <v>#REF!</v>
      </c>
      <c r="AS63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1.1.02.01.03.15 006 105 C 000000000000000</v>
      </c>
      <c r="AT63" s="73" t="e">
        <f>IF(AND(CODIGOS2018[[#This Row],[MARCA SALUD Y CONTRALORIA]]&lt;&gt;"SALUD",COUNTIF([1]!PLANOEJEC[AUX LINEA],CODIGOS2018[[#This Row],[Aux EJEC CGR]])=0),"INCLUIR","OK")</f>
        <v>#REF!</v>
      </c>
      <c r="AU6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3" s="76" t="str">
        <f>CONCATENATE(MID(D63,1,1),".",MID(D63,3,1),".",MID(D63,4,2),".",MID(D63,6,2),".",MID(D63,8,2),".",MID(D63,10,2))</f>
        <v>1.1.02.01.03.15</v>
      </c>
      <c r="AW63" s="77">
        <f>+LEN(CODIGOS2018[[#This Row],[POS PRE]])</f>
        <v>13</v>
      </c>
      <c r="AX63" s="76" t="b">
        <f>+EXACT(CODIGOS2018[[#This Row],[CODIGO AUTOMATICO CGR]],CODIGOS2018[[#This Row],[Código CGR]])</f>
        <v>1</v>
      </c>
      <c r="AY63" s="78" t="s">
        <v>327</v>
      </c>
      <c r="AZ63" s="78" t="b">
        <f>EXACT(CODIGOS2018[[#This Row],[Código FUT]],CODIGOS2018[[#This Row],[CODIFICACION MARCO FISCAL]])</f>
        <v>1</v>
      </c>
      <c r="BA63" s="81" t="s">
        <v>327</v>
      </c>
      <c r="BB63" s="82" t="b">
        <f>EXACT(CODIGOS2018[[#This Row],[Código FUT]],CODIGOS2018[[#This Row],[REPORTE II TRIM]])</f>
        <v>1</v>
      </c>
      <c r="BC63" s="135" t="s">
        <v>327</v>
      </c>
      <c r="BD63" s="135" t="b">
        <f>EXACT(CODIGOS2018[[#This Row],[Código FUT]],CODIGOS2018[[#This Row],[FUT DECRETO LIQ 2019]])</f>
        <v>1</v>
      </c>
    </row>
    <row r="64" spans="1:56" s="23" customFormat="1" ht="15" customHeight="1" x14ac:dyDescent="0.25">
      <c r="A6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0-0003 1105 11010137030103 11010102 9999</v>
      </c>
      <c r="B64" s="4" t="s">
        <v>164</v>
      </c>
      <c r="C64" s="64">
        <v>1105</v>
      </c>
      <c r="D64" s="4" t="s">
        <v>43</v>
      </c>
      <c r="E64" s="64">
        <v>11010102</v>
      </c>
      <c r="F64" s="64">
        <v>9999</v>
      </c>
      <c r="G64" s="4" t="s">
        <v>406</v>
      </c>
      <c r="H64" s="65">
        <v>-1288980000</v>
      </c>
      <c r="I64" s="65">
        <v>0</v>
      </c>
      <c r="J64" s="65">
        <v>0</v>
      </c>
      <c r="K64" s="65">
        <v>0</v>
      </c>
      <c r="L64" s="65">
        <v>0</v>
      </c>
      <c r="M64" s="65">
        <v>-1288980000</v>
      </c>
      <c r="N64" s="65">
        <v>-1400709512</v>
      </c>
      <c r="O64" s="24"/>
      <c r="P64" s="68">
        <f>CODIGOS2018[[#This Row],[RECAUDOS]]+CODIGOS2018[[#This Row],[AJUSTE]]</f>
        <v>-1400709512</v>
      </c>
      <c r="Q6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4" s="60"/>
      <c r="T64" s="60"/>
      <c r="U64" s="26" t="s">
        <v>467</v>
      </c>
      <c r="V64" s="27" t="e">
        <f>IF(Q64="SALUD","SALUD",IF(CODIGOS2018[[#This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4" s="28">
        <v>10</v>
      </c>
      <c r="AA6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4" s="28" t="s">
        <v>460</v>
      </c>
      <c r="AC6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4" s="28" t="s">
        <v>466</v>
      </c>
      <c r="AE6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4" s="28" t="s">
        <v>371</v>
      </c>
      <c r="AG64" s="46" t="s">
        <v>462</v>
      </c>
      <c r="AH6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4" s="47" t="s">
        <v>282</v>
      </c>
      <c r="AJ6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4" s="72" t="str">
        <f>CONCATENATE(CODIGOS2018[[#This Row],[Código CGR]]," ",CODIGOS2018[[#This Row],[CGR OEI]]," ",CODIGOS2018[[#This Row],[CGR Dest]]," ",CODIGOS2018[[#This Row],[SIT FONDOS]])</f>
        <v>1.1.01.01.37.03.98 002 105 C</v>
      </c>
      <c r="AR64" s="73" t="e">
        <f>IF(AND(CODIGOS2018[[#This Row],[MARCA SALUD Y CONTRALORIA]]&lt;&gt;"SALUD",COUNTIF([1]!PLANOPROG[AUX LINEA],CODIGOS2018[[#This Row],[Aux PROG CGR]])=0),"INCLUIR","OK")</f>
        <v>#REF!</v>
      </c>
      <c r="AS64" s="72" t="str">
        <f>CONCATENATE(CODIGOS2018[[#This Row],[Código CGR]]," ",CODIGOS2018[[#This Row],[CGR OEI]]," ",CODIGOS2018[[#This Row],[CGR Dest]]," ",CODIGOS2018[[#This Row],[SIT FONDOS]]," ",CODIGOS2018[[#This Row],[CGR Tercero]])</f>
        <v>1.1.01.01.37.03.98 002 105 C 000000000000000</v>
      </c>
      <c r="AT64" s="73" t="e">
        <f>IF(AND(CODIGOS2018[[#This Row],[MARCA SALUD Y CONTRALORIA]]&lt;&gt;"SALUD",COUNTIF([1]!PLANOEJEC[AUX LINEA],CODIGOS2018[[#This Row],[Aux EJEC CGR]])=0),"INCLUIR","OK")</f>
        <v>#REF!</v>
      </c>
      <c r="AU6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4" s="76" t="str">
        <f>CONCATENATE(MID(D64,1,1),".",MID(D64,3,1),".",MID(D64,4,2),".",MID(D64,6,2),".",MID(D64,8,2),".",MID(D64,10,2),".",MID(D64,12,2),".",MID(D64,14,2))</f>
        <v>1.1.01.01.37.03.01.03</v>
      </c>
      <c r="AW64" s="77">
        <f>+LEN(CODIGOS2018[[#This Row],[POS PRE]])</f>
        <v>15</v>
      </c>
      <c r="AX64" s="76" t="b">
        <f>+EXACT(CODIGOS2018[[#This Row],[CODIGO AUTOMATICO CGR]],CODIGOS2018[[#This Row],[Código CGR]])</f>
        <v>0</v>
      </c>
      <c r="AY64" s="78" t="s">
        <v>282</v>
      </c>
      <c r="AZ64" s="78" t="b">
        <f>EXACT(CODIGOS2018[[#This Row],[Código FUT]],CODIGOS2018[[#This Row],[CODIFICACION MARCO FISCAL]])</f>
        <v>1</v>
      </c>
      <c r="BA64" s="81" t="s">
        <v>282</v>
      </c>
      <c r="BB64" s="82" t="b">
        <f>EXACT(CODIGOS2018[[#This Row],[Código FUT]],CODIGOS2018[[#This Row],[REPORTE II TRIM]])</f>
        <v>1</v>
      </c>
      <c r="BC64" s="135" t="s">
        <v>282</v>
      </c>
      <c r="BD64" s="135" t="b">
        <f>EXACT(CODIGOS2018[[#This Row],[Código FUT]],CODIGOS2018[[#This Row],[FUT DECRETO LIQ 2019]])</f>
        <v>1</v>
      </c>
    </row>
    <row r="65" spans="1:56" s="23" customFormat="1" ht="15" customHeight="1" x14ac:dyDescent="0.25">
      <c r="A6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0-0003 1105 110201031501 11020102 9999</v>
      </c>
      <c r="B65" s="4" t="s">
        <v>164</v>
      </c>
      <c r="C65" s="64">
        <v>1105</v>
      </c>
      <c r="D65" s="4" t="s">
        <v>23</v>
      </c>
      <c r="E65" s="64">
        <v>11020102</v>
      </c>
      <c r="F65" s="64">
        <v>9999</v>
      </c>
      <c r="G65" s="4" t="s">
        <v>390</v>
      </c>
      <c r="H65" s="65">
        <v>-15699452</v>
      </c>
      <c r="I65" s="65">
        <v>0</v>
      </c>
      <c r="J65" s="65">
        <v>0</v>
      </c>
      <c r="K65" s="65">
        <v>0</v>
      </c>
      <c r="L65" s="65">
        <v>0</v>
      </c>
      <c r="M65" s="65">
        <v>-15699452</v>
      </c>
      <c r="N65" s="65">
        <v>-15720758</v>
      </c>
      <c r="O65" s="24"/>
      <c r="P65" s="68">
        <f>CODIGOS2018[[#This Row],[RECAUDOS]]+CODIGOS2018[[#This Row],[AJUSTE]]</f>
        <v>-15720758</v>
      </c>
      <c r="Q6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5" s="60"/>
      <c r="T65" s="60"/>
      <c r="U65" s="26" t="s">
        <v>506</v>
      </c>
      <c r="V65" s="27" t="e">
        <f>IF(Q65="SALUD","SALUD",IF(CODIGOS2018[[#This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5" s="28">
        <v>10</v>
      </c>
      <c r="AA6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5" s="28" t="s">
        <v>503</v>
      </c>
      <c r="AC6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5" s="28" t="s">
        <v>466</v>
      </c>
      <c r="AE6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5" s="28" t="s">
        <v>371</v>
      </c>
      <c r="AG65" s="46" t="s">
        <v>462</v>
      </c>
      <c r="AH6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5" s="47" t="s">
        <v>327</v>
      </c>
      <c r="AJ6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5" s="72" t="str">
        <f>CONCATENATE(CODIGOS2018[[#This Row],[Código CGR]]," ",CODIGOS2018[[#This Row],[CGR OEI]]," ",CODIGOS2018[[#This Row],[CGR Dest]]," ",CODIGOS2018[[#This Row],[SIT FONDOS]])</f>
        <v>1.1.02.01.03.15 006 105 C</v>
      </c>
      <c r="AR65" s="73" t="e">
        <f>IF(AND(CODIGOS2018[[#This Row],[MARCA SALUD Y CONTRALORIA]]&lt;&gt;"SALUD",COUNTIF([1]!PLANOPROG[AUX LINEA],CODIGOS2018[[#This Row],[Aux PROG CGR]])=0),"INCLUIR","OK")</f>
        <v>#REF!</v>
      </c>
      <c r="AS65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1.1.02.01.03.15 006 105 C 000000000000000</v>
      </c>
      <c r="AT65" s="73" t="e">
        <f>IF(AND(CODIGOS2018[[#This Row],[MARCA SALUD Y CONTRALORIA]]&lt;&gt;"SALUD",COUNTIF([1]!PLANOEJEC[AUX LINEA],CODIGOS2018[[#This Row],[Aux EJEC CGR]])=0),"INCLUIR","OK")</f>
        <v>#REF!</v>
      </c>
      <c r="AU6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5" s="76" t="str">
        <f>CONCATENATE(MID(D65,1,1),".",MID(D65,3,1),".",MID(D65,4,2),".",MID(D65,6,2),".",MID(D65,8,2),".",MID(D65,10,2))</f>
        <v>1.1.02.01.03.15</v>
      </c>
      <c r="AW65" s="77">
        <f>+LEN(CODIGOS2018[[#This Row],[POS PRE]])</f>
        <v>13</v>
      </c>
      <c r="AX65" s="76" t="b">
        <f>+EXACT(CODIGOS2018[[#This Row],[CODIGO AUTOMATICO CGR]],CODIGOS2018[[#This Row],[Código CGR]])</f>
        <v>1</v>
      </c>
      <c r="AY65" s="78" t="s">
        <v>327</v>
      </c>
      <c r="AZ65" s="78" t="b">
        <f>EXACT(CODIGOS2018[[#This Row],[Código FUT]],CODIGOS2018[[#This Row],[CODIFICACION MARCO FISCAL]])</f>
        <v>1</v>
      </c>
      <c r="BA65" s="81" t="s">
        <v>327</v>
      </c>
      <c r="BB65" s="82" t="b">
        <f>EXACT(CODIGOS2018[[#This Row],[Código FUT]],CODIGOS2018[[#This Row],[REPORTE II TRIM]])</f>
        <v>1</v>
      </c>
      <c r="BC65" s="135" t="s">
        <v>327</v>
      </c>
      <c r="BD65" s="135" t="b">
        <f>EXACT(CODIGOS2018[[#This Row],[Código FUT]],CODIGOS2018[[#This Row],[FUT DECRETO LIQ 2019]])</f>
        <v>1</v>
      </c>
    </row>
    <row r="66" spans="1:56" s="23" customFormat="1" ht="15" customHeight="1" x14ac:dyDescent="0.25">
      <c r="A6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0-0003 1105 120203010398 12020301 9999</v>
      </c>
      <c r="B66" s="4" t="s">
        <v>164</v>
      </c>
      <c r="C66" s="64">
        <v>1105</v>
      </c>
      <c r="D66" s="4" t="s">
        <v>40</v>
      </c>
      <c r="E66" s="64">
        <v>12020301</v>
      </c>
      <c r="F66" s="64">
        <v>9999</v>
      </c>
      <c r="G66" s="4" t="s">
        <v>120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-3461875</v>
      </c>
      <c r="O66" s="24"/>
      <c r="P66" s="68">
        <f>CODIGOS2018[[#This Row],[RECAUDOS]]+CODIGOS2018[[#This Row],[AJUSTE]]</f>
        <v>-3461875</v>
      </c>
      <c r="Q6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6" s="60"/>
      <c r="T66" s="60"/>
      <c r="U66" s="26" t="s">
        <v>132</v>
      </c>
      <c r="V66" s="27" t="e">
        <f>IF(Q66="SALUD","SALUD",IF(CODIGOS2018[[#This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6" s="28">
        <v>10</v>
      </c>
      <c r="AA6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6" s="28" t="s">
        <v>510</v>
      </c>
      <c r="AC6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6" s="28" t="s">
        <v>466</v>
      </c>
      <c r="AE6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6" s="28" t="s">
        <v>371</v>
      </c>
      <c r="AG66" s="46" t="s">
        <v>462</v>
      </c>
      <c r="AH6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6" s="47" t="s">
        <v>370</v>
      </c>
      <c r="AJ6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6" s="72" t="str">
        <f>CONCATENATE(CODIGOS2018[[#This Row],[Código CGR]]," ",CODIGOS2018[[#This Row],[CGR OEI]]," ",CODIGOS2018[[#This Row],[CGR Dest]]," ",CODIGOS2018[[#This Row],[SIT FONDOS]])</f>
        <v>1.2.02.03.01.03.98 040 105 C</v>
      </c>
      <c r="AR66" s="73" t="e">
        <f>IF(AND(CODIGOS2018[[#This Row],[MARCA SALUD Y CONTRALORIA]]&lt;&gt;"SALUD",COUNTIF([1]!PLANOPROG[AUX LINEA],CODIGOS2018[[#This Row],[Aux PROG CGR]])=0),"INCLUIR","OK")</f>
        <v>#REF!</v>
      </c>
      <c r="AS66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1.2.02.03.01.03.98 040 105 C 000000000000000</v>
      </c>
      <c r="AT66" s="73" t="e">
        <f>IF(AND(CODIGOS2018[[#This Row],[MARCA SALUD Y CONTRALORIA]]&lt;&gt;"SALUD",COUNTIF([1]!PLANOEJEC[AUX LINEA],CODIGOS2018[[#This Row],[Aux EJEC CGR]])=0),"INCLUIR","OK")</f>
        <v>#REF!</v>
      </c>
      <c r="AU6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6" s="76" t="str">
        <f>CONCATENATE(MID(D66,1,1),".",MID(D66,3,1),".",MID(D66,4,2),".",MID(D66,6,2),".",MID(D66,8,2),".",MID(D66,10,2),".",MID(D66,12,2))</f>
        <v>1.2.02.03.01.03.98</v>
      </c>
      <c r="AW66" s="77">
        <f>+LEN(CODIGOS2018[[#This Row],[POS PRE]])</f>
        <v>13</v>
      </c>
      <c r="AX66" s="76" t="b">
        <f>+EXACT(CODIGOS2018[[#This Row],[CODIGO AUTOMATICO CGR]],CODIGOS2018[[#This Row],[Código CGR]])</f>
        <v>1</v>
      </c>
      <c r="AY66" s="78" t="s">
        <v>370</v>
      </c>
      <c r="AZ66" s="78" t="b">
        <f>EXACT(CODIGOS2018[[#This Row],[Código FUT]],CODIGOS2018[[#This Row],[CODIFICACION MARCO FISCAL]])</f>
        <v>1</v>
      </c>
      <c r="BA66" s="81" t="s">
        <v>370</v>
      </c>
      <c r="BB66" s="82" t="b">
        <f>EXACT(CODIGOS2018[[#This Row],[Código FUT]],CODIGOS2018[[#This Row],[REPORTE II TRIM]])</f>
        <v>1</v>
      </c>
      <c r="BC66" s="135" t="e">
        <v>#N/A</v>
      </c>
      <c r="BD66" s="135" t="e">
        <f>EXACT(CODIGOS2018[[#This Row],[Código FUT]],CODIGOS2018[[#This Row],[FUT DECRETO LIQ 2019]])</f>
        <v>#N/A</v>
      </c>
    </row>
    <row r="67" spans="1:56" s="23" customFormat="1" ht="15" customHeight="1" x14ac:dyDescent="0.25">
      <c r="A6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0-0004 1105 11010235010301 11010204 9999</v>
      </c>
      <c r="B67" s="4" t="s">
        <v>165</v>
      </c>
      <c r="C67" s="64">
        <v>1105</v>
      </c>
      <c r="D67" s="4" t="s">
        <v>44</v>
      </c>
      <c r="E67" s="64">
        <v>11010204</v>
      </c>
      <c r="F67" s="64">
        <v>9999</v>
      </c>
      <c r="G67" s="4" t="s">
        <v>407</v>
      </c>
      <c r="H67" s="65">
        <v>-1036391176</v>
      </c>
      <c r="I67" s="65">
        <v>0</v>
      </c>
      <c r="J67" s="65">
        <v>0</v>
      </c>
      <c r="K67" s="65">
        <v>0</v>
      </c>
      <c r="L67" s="65">
        <v>0</v>
      </c>
      <c r="M67" s="65">
        <v>-1036391176</v>
      </c>
      <c r="N67" s="65">
        <v>-1374669876</v>
      </c>
      <c r="O67" s="24"/>
      <c r="P67" s="68">
        <f>CODIGOS2018[[#This Row],[RECAUDOS]]+CODIGOS2018[[#This Row],[AJUSTE]]</f>
        <v>-1374669876</v>
      </c>
      <c r="Q6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7" s="60"/>
      <c r="T67" s="60"/>
      <c r="U67" s="26" t="s">
        <v>482</v>
      </c>
      <c r="V67" s="27" t="e">
        <f>IF(Q67="SALUD","SALUD",IF(CODIGOS2018[[#This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7" s="28">
        <v>10</v>
      </c>
      <c r="AA6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7" s="28" t="s">
        <v>460</v>
      </c>
      <c r="AC6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7" s="28" t="s">
        <v>469</v>
      </c>
      <c r="AE6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7" s="28" t="s">
        <v>371</v>
      </c>
      <c r="AG67" s="46" t="s">
        <v>462</v>
      </c>
      <c r="AH6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7" s="47" t="s">
        <v>303</v>
      </c>
      <c r="AJ6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7" s="72" t="str">
        <f>CONCATENATE(CODIGOS2018[[#This Row],[Código CGR]]," ",CODIGOS2018[[#This Row],[CGR OEI]]," ",CODIGOS2018[[#This Row],[CGR Dest]]," ",CODIGOS2018[[#This Row],[SIT FONDOS]])</f>
        <v>1.1.01.02.35.01.03 002 070 C</v>
      </c>
      <c r="AR67" s="73" t="e">
        <f>IF(AND(CODIGOS2018[[#This Row],[MARCA SALUD Y CONTRALORIA]]&lt;&gt;"SALUD",COUNTIF([1]!PLANOPROG[AUX LINEA],CODIGOS2018[[#This Row],[Aux PROG CGR]])=0),"INCLUIR","OK")</f>
        <v>#REF!</v>
      </c>
      <c r="AS67" s="72" t="str">
        <f>CONCATENATE(CODIGOS2018[[#This Row],[Código CGR]]," ",CODIGOS2018[[#This Row],[CGR OEI]]," ",CODIGOS2018[[#This Row],[CGR Dest]]," ",CODIGOS2018[[#This Row],[SIT FONDOS]]," ",CODIGOS2018[[#This Row],[CGR Tercero]])</f>
        <v>1.1.01.02.35.01.03 002 070 C 000000000000000</v>
      </c>
      <c r="AT67" s="73" t="e">
        <f>IF(AND(CODIGOS2018[[#This Row],[MARCA SALUD Y CONTRALORIA]]&lt;&gt;"SALUD",COUNTIF([1]!PLANOEJEC[AUX LINEA],CODIGOS2018[[#This Row],[Aux EJEC CGR]])=0),"INCLUIR","OK")</f>
        <v>#REF!</v>
      </c>
      <c r="AU6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7" s="76" t="str">
        <f>CONCATENATE(MID(D67,1,1),".",MID(D67,3,1),".",MID(D67,4,2),".",MID(D67,6,2),".",MID(D67,8,2),".",MID(D67,10,2),".",MID(D67,12,2))</f>
        <v>1.1.01.02.35.01.03</v>
      </c>
      <c r="AW67" s="77">
        <f>+LEN(CODIGOS2018[[#This Row],[POS PRE]])</f>
        <v>15</v>
      </c>
      <c r="AX67" s="76" t="b">
        <f>+EXACT(CODIGOS2018[[#This Row],[CODIGO AUTOMATICO CGR]],CODIGOS2018[[#This Row],[Código CGR]])</f>
        <v>1</v>
      </c>
      <c r="AY67" s="78" t="s">
        <v>303</v>
      </c>
      <c r="AZ67" s="78" t="b">
        <f>EXACT(CODIGOS2018[[#This Row],[Código FUT]],CODIGOS2018[[#This Row],[CODIFICACION MARCO FISCAL]])</f>
        <v>1</v>
      </c>
      <c r="BA67" s="81" t="s">
        <v>303</v>
      </c>
      <c r="BB67" s="82" t="b">
        <f>EXACT(CODIGOS2018[[#This Row],[Código FUT]],CODIGOS2018[[#This Row],[REPORTE II TRIM]])</f>
        <v>1</v>
      </c>
      <c r="BC67" s="135" t="s">
        <v>303</v>
      </c>
      <c r="BD67" s="135" t="b">
        <f>EXACT(CODIGOS2018[[#This Row],[Código FUT]],CODIGOS2018[[#This Row],[FUT DECRETO LIQ 2019]])</f>
        <v>1</v>
      </c>
    </row>
    <row r="68" spans="1:56" s="23" customFormat="1" ht="15" customHeight="1" x14ac:dyDescent="0.25">
      <c r="A6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0-0004 1105 11010235030301 11010204 9999</v>
      </c>
      <c r="B68" s="4" t="s">
        <v>165</v>
      </c>
      <c r="C68" s="64">
        <v>1105</v>
      </c>
      <c r="D68" s="4" t="s">
        <v>45</v>
      </c>
      <c r="E68" s="64">
        <v>11010204</v>
      </c>
      <c r="F68" s="64">
        <v>9999</v>
      </c>
      <c r="G68" s="4" t="s">
        <v>408</v>
      </c>
      <c r="H68" s="65">
        <v>-212867240</v>
      </c>
      <c r="I68" s="65">
        <v>0</v>
      </c>
      <c r="J68" s="65">
        <v>0</v>
      </c>
      <c r="K68" s="65">
        <v>0</v>
      </c>
      <c r="L68" s="65">
        <v>0</v>
      </c>
      <c r="M68" s="65">
        <v>-212867240</v>
      </c>
      <c r="N68" s="65">
        <v>-603524936</v>
      </c>
      <c r="O68" s="24"/>
      <c r="P68" s="68">
        <f>CODIGOS2018[[#This Row],[RECAUDOS]]+CODIGOS2018[[#This Row],[AJUSTE]]</f>
        <v>-603524936</v>
      </c>
      <c r="Q6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8" s="60"/>
      <c r="T68" s="60"/>
      <c r="U68" s="26" t="s">
        <v>484</v>
      </c>
      <c r="V68" s="27" t="e">
        <f>IF(Q68="SALUD","SALUD",IF(CODIGOS2018[[#This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8" s="28">
        <v>10</v>
      </c>
      <c r="AA6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8" s="28" t="s">
        <v>460</v>
      </c>
      <c r="AC6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8" s="28" t="s">
        <v>469</v>
      </c>
      <c r="AE6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8" s="28" t="s">
        <v>371</v>
      </c>
      <c r="AG68" s="46" t="s">
        <v>462</v>
      </c>
      <c r="AH6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8" s="47" t="s">
        <v>304</v>
      </c>
      <c r="AJ6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8" s="72" t="str">
        <f>CONCATENATE(CODIGOS2018[[#This Row],[Código CGR]]," ",CODIGOS2018[[#This Row],[CGR OEI]]," ",CODIGOS2018[[#This Row],[CGR Dest]]," ",CODIGOS2018[[#This Row],[SIT FONDOS]])</f>
        <v>1.1.01.02.35.03.03 002 070 C</v>
      </c>
      <c r="AR68" s="73" t="e">
        <f>IF(AND(CODIGOS2018[[#This Row],[MARCA SALUD Y CONTRALORIA]]&lt;&gt;"SALUD",COUNTIF([1]!PLANOPROG[AUX LINEA],CODIGOS2018[[#This Row],[Aux PROG CGR]])=0),"INCLUIR","OK")</f>
        <v>#REF!</v>
      </c>
      <c r="AS68" s="72" t="str">
        <f>CONCATENATE(CODIGOS2018[[#This Row],[Código CGR]]," ",CODIGOS2018[[#This Row],[CGR OEI]]," ",CODIGOS2018[[#This Row],[CGR Dest]]," ",CODIGOS2018[[#This Row],[SIT FONDOS]]," ",CODIGOS2018[[#This Row],[CGR Tercero]])</f>
        <v>1.1.01.02.35.03.03 002 070 C 000000000000000</v>
      </c>
      <c r="AT68" s="73" t="e">
        <f>IF(AND(CODIGOS2018[[#This Row],[MARCA SALUD Y CONTRALORIA]]&lt;&gt;"SALUD",COUNTIF([1]!PLANOEJEC[AUX LINEA],CODIGOS2018[[#This Row],[Aux EJEC CGR]])=0),"INCLUIR","OK")</f>
        <v>#REF!</v>
      </c>
      <c r="AU6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8" s="76" t="str">
        <f>CONCATENATE(MID(D68,1,1),".",MID(D68,3,1),".",MID(D68,4,2),".",MID(D68,6,2),".",MID(D68,8,2),".",MID(D68,10,2),".",MID(D68,12,2))</f>
        <v>1.1.01.02.35.03.03</v>
      </c>
      <c r="AW68" s="77">
        <f>+LEN(CODIGOS2018[[#This Row],[POS PRE]])</f>
        <v>15</v>
      </c>
      <c r="AX68" s="76" t="b">
        <f>+EXACT(CODIGOS2018[[#This Row],[CODIGO AUTOMATICO CGR]],CODIGOS2018[[#This Row],[Código CGR]])</f>
        <v>1</v>
      </c>
      <c r="AY68" s="78" t="s">
        <v>304</v>
      </c>
      <c r="AZ68" s="78" t="b">
        <f>EXACT(CODIGOS2018[[#This Row],[Código FUT]],CODIGOS2018[[#This Row],[CODIFICACION MARCO FISCAL]])</f>
        <v>1</v>
      </c>
      <c r="BA68" s="81" t="s">
        <v>304</v>
      </c>
      <c r="BB68" s="82" t="b">
        <f>EXACT(CODIGOS2018[[#This Row],[Código FUT]],CODIGOS2018[[#This Row],[REPORTE II TRIM]])</f>
        <v>1</v>
      </c>
      <c r="BC68" s="135" t="s">
        <v>304</v>
      </c>
      <c r="BD68" s="135" t="b">
        <f>EXACT(CODIGOS2018[[#This Row],[Código FUT]],CODIGOS2018[[#This Row],[FUT DECRETO LIQ 2019]])</f>
        <v>1</v>
      </c>
    </row>
    <row r="69" spans="1:56" s="23" customFormat="1" ht="15" customHeight="1" x14ac:dyDescent="0.25">
      <c r="A6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0-0004 1105 1202030101 12020301 9999</v>
      </c>
      <c r="B69" s="4" t="s">
        <v>165</v>
      </c>
      <c r="C69" s="64">
        <v>1105</v>
      </c>
      <c r="D69" s="4" t="s">
        <v>38</v>
      </c>
      <c r="E69" s="64">
        <v>12020301</v>
      </c>
      <c r="F69" s="64">
        <v>9999</v>
      </c>
      <c r="G69" s="4" t="s">
        <v>403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24"/>
      <c r="P69" s="68">
        <f>CODIGOS2018[[#This Row],[RECAUDOS]]+CODIGOS2018[[#This Row],[AJUSTE]]</f>
        <v>0</v>
      </c>
      <c r="Q6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6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69" s="60"/>
      <c r="T69" s="60"/>
      <c r="U69" s="26" t="s">
        <v>132</v>
      </c>
      <c r="V69" s="27" t="e">
        <f>IF(Q69="SALUD","SALUD",IF(CODIGOS2018[[#This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6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6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6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69" s="28">
        <v>10</v>
      </c>
      <c r="AA6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69" s="28" t="s">
        <v>510</v>
      </c>
      <c r="AC6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69" s="28" t="s">
        <v>469</v>
      </c>
      <c r="AE6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69" s="28" t="s">
        <v>371</v>
      </c>
      <c r="AG69" s="46" t="s">
        <v>539</v>
      </c>
      <c r="AH6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69" s="47" t="s">
        <v>370</v>
      </c>
      <c r="AJ6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6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6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69" s="72" t="str">
        <f>CONCATENATE(CODIGOS2018[[#This Row],[Código CGR]]," ",CODIGOS2018[[#This Row],[CGR OEI]]," ",CODIGOS2018[[#This Row],[CGR Dest]]," ",CODIGOS2018[[#This Row],[SIT FONDOS]])</f>
        <v>1.2.02.03.01.03.98 040 070 C</v>
      </c>
      <c r="AR69" s="73" t="e">
        <f>IF(AND(CODIGOS2018[[#This Row],[MARCA SALUD Y CONTRALORIA]]&lt;&gt;"SALUD",COUNTIF([1]!PLANOPROG[AUX LINEA],CODIGOS2018[[#This Row],[Aux PROG CGR]])=0),"INCLUIR","OK")</f>
        <v>#REF!</v>
      </c>
      <c r="AS69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1.2.02.03.01.03.98 040 070 C 110000001700000</v>
      </c>
      <c r="AT69" s="73" t="e">
        <f>IF(AND(CODIGOS2018[[#This Row],[MARCA SALUD Y CONTRALORIA]]&lt;&gt;"SALUD",COUNTIF([1]!PLANOEJEC[AUX LINEA],CODIGOS2018[[#This Row],[Aux EJEC CGR]])=0),"INCLUIR","OK")</f>
        <v>#REF!</v>
      </c>
      <c r="AU6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69" s="76" t="str">
        <f>CONCATENATE(MID(D69,1,1),".",MID(D69,3,1),".",MID(D69,4,2),".",MID(D69,6,2),".",MID(D69,8,2),".",MID(D69,10,2))</f>
        <v>1.2.02.03.01.01</v>
      </c>
      <c r="AW69" s="77">
        <f>+LEN(CODIGOS2018[[#This Row],[POS PRE]])</f>
        <v>11</v>
      </c>
      <c r="AX69" s="76" t="b">
        <f>+EXACT(CODIGOS2018[[#This Row],[CODIGO AUTOMATICO CGR]],CODIGOS2018[[#This Row],[Código CGR]])</f>
        <v>0</v>
      </c>
      <c r="AY69" s="78" t="s">
        <v>366</v>
      </c>
      <c r="AZ69" s="78" t="b">
        <f>EXACT(CODIGOS2018[[#This Row],[Código FUT]],CODIGOS2018[[#This Row],[CODIFICACION MARCO FISCAL]])</f>
        <v>0</v>
      </c>
      <c r="BA69" s="81" t="s">
        <v>366</v>
      </c>
      <c r="BB69" s="82" t="b">
        <f>EXACT(CODIGOS2018[[#This Row],[Código FUT]],CODIGOS2018[[#This Row],[REPORTE II TRIM]])</f>
        <v>0</v>
      </c>
      <c r="BC69" s="135" t="e">
        <v>#N/A</v>
      </c>
      <c r="BD69" s="135" t="e">
        <f>EXACT(CODIGOS2018[[#This Row],[Código FUT]],CODIGOS2018[[#This Row],[FUT DECRETO LIQ 2019]])</f>
        <v>#N/A</v>
      </c>
    </row>
    <row r="70" spans="1:56" s="23" customFormat="1" ht="15" customHeight="1" x14ac:dyDescent="0.25">
      <c r="A7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0-0004 1105 120203010398 12020301 9999</v>
      </c>
      <c r="B70" s="4" t="s">
        <v>165</v>
      </c>
      <c r="C70" s="64">
        <v>1105</v>
      </c>
      <c r="D70" s="4" t="s">
        <v>40</v>
      </c>
      <c r="E70" s="64">
        <v>12020301</v>
      </c>
      <c r="F70" s="64">
        <v>9999</v>
      </c>
      <c r="G70" s="4" t="s">
        <v>120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-17074171</v>
      </c>
      <c r="O70" s="24"/>
      <c r="P70" s="68">
        <f>CODIGOS2018[[#This Row],[RECAUDOS]]+CODIGOS2018[[#This Row],[AJUSTE]]</f>
        <v>-17074171</v>
      </c>
      <c r="Q7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0" s="60"/>
      <c r="T70" s="60"/>
      <c r="U70" s="26" t="s">
        <v>132</v>
      </c>
      <c r="V70" s="27" t="e">
        <f>IF(Q70="SALUD","SALUD",IF(CODIGOS2018[[#This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0" s="28">
        <v>10</v>
      </c>
      <c r="AA7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0" s="28" t="s">
        <v>510</v>
      </c>
      <c r="AC7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0" s="28" t="s">
        <v>469</v>
      </c>
      <c r="AE7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0" s="28" t="s">
        <v>371</v>
      </c>
      <c r="AG70" s="46" t="s">
        <v>462</v>
      </c>
      <c r="AH7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0" s="47" t="s">
        <v>370</v>
      </c>
      <c r="AJ7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0" s="72" t="str">
        <f>CONCATENATE(CODIGOS2018[[#This Row],[Código CGR]]," ",CODIGOS2018[[#This Row],[CGR OEI]]," ",CODIGOS2018[[#This Row],[CGR Dest]]," ",CODIGOS2018[[#This Row],[SIT FONDOS]])</f>
        <v>1.2.02.03.01.03.98 040 070 C</v>
      </c>
      <c r="AR70" s="73" t="e">
        <f>IF(AND(CODIGOS2018[[#This Row],[MARCA SALUD Y CONTRALORIA]]&lt;&gt;"SALUD",COUNTIF([1]!PLANOPROG[AUX LINEA],CODIGOS2018[[#This Row],[Aux PROG CGR]])=0),"INCLUIR","OK")</f>
        <v>#REF!</v>
      </c>
      <c r="AS70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1.2.02.03.01.03.98 040 070 C 000000000000000</v>
      </c>
      <c r="AT70" s="73" t="e">
        <f>IF(AND(CODIGOS2018[[#This Row],[MARCA SALUD Y CONTRALORIA]]&lt;&gt;"SALUD",COUNTIF([1]!PLANOEJEC[AUX LINEA],CODIGOS2018[[#This Row],[Aux EJEC CGR]])=0),"INCLUIR","OK")</f>
        <v>#REF!</v>
      </c>
      <c r="AU7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0" s="76" t="str">
        <f>CONCATENATE(MID(D70,1,1),".",MID(D70,3,1),".",MID(D70,4,2),".",MID(D70,6,2),".",MID(D70,8,2),".",MID(D70,10,2),".",MID(D70,12,2))</f>
        <v>1.2.02.03.01.03.98</v>
      </c>
      <c r="AW70" s="77">
        <f>+LEN(CODIGOS2018[[#This Row],[POS PRE]])</f>
        <v>13</v>
      </c>
      <c r="AX70" s="76" t="b">
        <f>+EXACT(CODIGOS2018[[#This Row],[CODIGO AUTOMATICO CGR]],CODIGOS2018[[#This Row],[Código CGR]])</f>
        <v>1</v>
      </c>
      <c r="AY70" s="78" t="s">
        <v>370</v>
      </c>
      <c r="AZ70" s="78" t="b">
        <f>EXACT(CODIGOS2018[[#This Row],[Código FUT]],CODIGOS2018[[#This Row],[CODIFICACION MARCO FISCAL]])</f>
        <v>1</v>
      </c>
      <c r="BA70" s="81" t="s">
        <v>370</v>
      </c>
      <c r="BB70" s="82" t="b">
        <f>EXACT(CODIGOS2018[[#This Row],[Código FUT]],CODIGOS2018[[#This Row],[REPORTE II TRIM]])</f>
        <v>1</v>
      </c>
      <c r="BC70" s="135" t="e">
        <v>#N/A</v>
      </c>
      <c r="BD70" s="135" t="e">
        <f>EXACT(CODIGOS2018[[#This Row],[Código FUT]],CODIGOS2018[[#This Row],[FUT DECRETO LIQ 2019]])</f>
        <v>#N/A</v>
      </c>
    </row>
    <row r="71" spans="1:56" s="23" customFormat="1" ht="15" customHeight="1" x14ac:dyDescent="0.25">
      <c r="A7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0-0005 1105 11010235010302 11010204 9999</v>
      </c>
      <c r="B71" s="4" t="s">
        <v>166</v>
      </c>
      <c r="C71" s="64">
        <v>1105</v>
      </c>
      <c r="D71" s="4" t="s">
        <v>46</v>
      </c>
      <c r="E71" s="64">
        <v>11010204</v>
      </c>
      <c r="F71" s="64">
        <v>9999</v>
      </c>
      <c r="G71" s="4" t="s">
        <v>409</v>
      </c>
      <c r="H71" s="65">
        <v>-444167647</v>
      </c>
      <c r="I71" s="65">
        <v>0</v>
      </c>
      <c r="J71" s="65">
        <v>0</v>
      </c>
      <c r="K71" s="65">
        <v>0</v>
      </c>
      <c r="L71" s="65">
        <v>0</v>
      </c>
      <c r="M71" s="65">
        <v>-444167647</v>
      </c>
      <c r="N71" s="65">
        <v>-589144235</v>
      </c>
      <c r="O71" s="24"/>
      <c r="P71" s="68">
        <f>CODIGOS2018[[#This Row],[RECAUDOS]]+CODIGOS2018[[#This Row],[AJUSTE]]</f>
        <v>-589144235</v>
      </c>
      <c r="Q7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1" s="60"/>
      <c r="T71" s="60"/>
      <c r="U71" s="26" t="s">
        <v>482</v>
      </c>
      <c r="V71" s="27" t="e">
        <f>IF(Q71="SALUD","SALUD",IF(CODIGOS2018[[#This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1" s="28">
        <v>10</v>
      </c>
      <c r="AA7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1" s="28" t="s">
        <v>460</v>
      </c>
      <c r="AC7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1" s="28" t="s">
        <v>469</v>
      </c>
      <c r="AE7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1" s="28" t="s">
        <v>371</v>
      </c>
      <c r="AG71" s="46" t="s">
        <v>462</v>
      </c>
      <c r="AH7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1" s="47" t="s">
        <v>303</v>
      </c>
      <c r="AJ7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1" s="72" t="str">
        <f>CONCATENATE(CODIGOS2018[[#This Row],[Código CGR]]," ",CODIGOS2018[[#This Row],[CGR OEI]]," ",CODIGOS2018[[#This Row],[CGR Dest]]," ",CODIGOS2018[[#This Row],[SIT FONDOS]])</f>
        <v>1.1.01.02.35.01.03 002 070 C</v>
      </c>
      <c r="AR71" s="73" t="e">
        <f>IF(AND(CODIGOS2018[[#This Row],[MARCA SALUD Y CONTRALORIA]]&lt;&gt;"SALUD",COUNTIF([1]!PLANOPROG[AUX LINEA],CODIGOS2018[[#This Row],[Aux PROG CGR]])=0),"INCLUIR","OK")</f>
        <v>#REF!</v>
      </c>
      <c r="AS71" s="72" t="str">
        <f>CONCATENATE(CODIGOS2018[[#This Row],[Código CGR]]," ",CODIGOS2018[[#This Row],[CGR OEI]]," ",CODIGOS2018[[#This Row],[CGR Dest]]," ",CODIGOS2018[[#This Row],[SIT FONDOS]]," ",CODIGOS2018[[#This Row],[CGR Tercero]])</f>
        <v>1.1.01.02.35.01.03 002 070 C 000000000000000</v>
      </c>
      <c r="AT71" s="73" t="e">
        <f>IF(AND(CODIGOS2018[[#This Row],[MARCA SALUD Y CONTRALORIA]]&lt;&gt;"SALUD",COUNTIF([1]!PLANOEJEC[AUX LINEA],CODIGOS2018[[#This Row],[Aux EJEC CGR]])=0),"INCLUIR","OK")</f>
        <v>#REF!</v>
      </c>
      <c r="AU7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1" s="76" t="str">
        <f>CONCATENATE(MID(D71,1,1),".",MID(D71,3,1),".",MID(D71,4,2),".",MID(D71,6,2),".",MID(D71,8,2),".",MID(D71,10,2),".",MID(D71,12,2))</f>
        <v>1.1.01.02.35.01.03</v>
      </c>
      <c r="AW71" s="77">
        <f>+LEN(CODIGOS2018[[#This Row],[POS PRE]])</f>
        <v>15</v>
      </c>
      <c r="AX71" s="76" t="b">
        <f>+EXACT(CODIGOS2018[[#This Row],[CODIGO AUTOMATICO CGR]],CODIGOS2018[[#This Row],[Código CGR]])</f>
        <v>1</v>
      </c>
      <c r="AY71" s="78" t="s">
        <v>303</v>
      </c>
      <c r="AZ71" s="78" t="b">
        <f>EXACT(CODIGOS2018[[#This Row],[Código FUT]],CODIGOS2018[[#This Row],[CODIFICACION MARCO FISCAL]])</f>
        <v>1</v>
      </c>
      <c r="BA71" s="81" t="s">
        <v>303</v>
      </c>
      <c r="BB71" s="82" t="b">
        <f>EXACT(CODIGOS2018[[#This Row],[Código FUT]],CODIGOS2018[[#This Row],[REPORTE II TRIM]])</f>
        <v>1</v>
      </c>
      <c r="BC71" s="135" t="s">
        <v>303</v>
      </c>
      <c r="BD71" s="135" t="b">
        <f>EXACT(CODIGOS2018[[#This Row],[Código FUT]],CODIGOS2018[[#This Row],[FUT DECRETO LIQ 2019]])</f>
        <v>1</v>
      </c>
    </row>
    <row r="72" spans="1:56" s="23" customFormat="1" ht="15" customHeight="1" x14ac:dyDescent="0.25">
      <c r="A7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0-0005 1105 11010235030302 11010204 9999</v>
      </c>
      <c r="B72" s="4" t="s">
        <v>166</v>
      </c>
      <c r="C72" s="64">
        <v>1105</v>
      </c>
      <c r="D72" s="4" t="s">
        <v>47</v>
      </c>
      <c r="E72" s="64">
        <v>11010204</v>
      </c>
      <c r="F72" s="64">
        <v>9999</v>
      </c>
      <c r="G72" s="4" t="s">
        <v>410</v>
      </c>
      <c r="H72" s="65">
        <v>-91228817</v>
      </c>
      <c r="I72" s="65">
        <v>0</v>
      </c>
      <c r="J72" s="65">
        <v>0</v>
      </c>
      <c r="K72" s="65">
        <v>-214138612</v>
      </c>
      <c r="L72" s="65">
        <v>0</v>
      </c>
      <c r="M72" s="65">
        <v>-305367429</v>
      </c>
      <c r="N72" s="65">
        <v>-258653542</v>
      </c>
      <c r="O72" s="24"/>
      <c r="P72" s="68">
        <f>CODIGOS2018[[#This Row],[RECAUDOS]]+CODIGOS2018[[#This Row],[AJUSTE]]</f>
        <v>-258653542</v>
      </c>
      <c r="Q7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2" s="60"/>
      <c r="T72" s="60"/>
      <c r="U72" s="26" t="s">
        <v>484</v>
      </c>
      <c r="V72" s="27" t="e">
        <f>IF(Q72="SALUD","SALUD",IF(CODIGOS2018[[#This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2" s="28">
        <v>10</v>
      </c>
      <c r="AA7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2" s="28" t="s">
        <v>460</v>
      </c>
      <c r="AC7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2" s="28" t="s">
        <v>469</v>
      </c>
      <c r="AE7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2" s="28" t="s">
        <v>371</v>
      </c>
      <c r="AG72" s="46" t="s">
        <v>462</v>
      </c>
      <c r="AH7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2" s="47" t="s">
        <v>304</v>
      </c>
      <c r="AJ7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2" s="72" t="str">
        <f>CONCATENATE(CODIGOS2018[[#This Row],[Código CGR]]," ",CODIGOS2018[[#This Row],[CGR OEI]]," ",CODIGOS2018[[#This Row],[CGR Dest]]," ",CODIGOS2018[[#This Row],[SIT FONDOS]])</f>
        <v>1.1.01.02.35.03.03 002 070 C</v>
      </c>
      <c r="AR72" s="73" t="e">
        <f>IF(AND(CODIGOS2018[[#This Row],[MARCA SALUD Y CONTRALORIA]]&lt;&gt;"SALUD",COUNTIF([1]!PLANOPROG[AUX LINEA],CODIGOS2018[[#This Row],[Aux PROG CGR]])=0),"INCLUIR","OK")</f>
        <v>#REF!</v>
      </c>
      <c r="AS72" s="72" t="str">
        <f>CONCATENATE(CODIGOS2018[[#This Row],[Código CGR]]," ",CODIGOS2018[[#This Row],[CGR OEI]]," ",CODIGOS2018[[#This Row],[CGR Dest]]," ",CODIGOS2018[[#This Row],[SIT FONDOS]]," ",CODIGOS2018[[#This Row],[CGR Tercero]])</f>
        <v>1.1.01.02.35.03.03 002 070 C 000000000000000</v>
      </c>
      <c r="AT72" s="73" t="e">
        <f>IF(AND(CODIGOS2018[[#This Row],[MARCA SALUD Y CONTRALORIA]]&lt;&gt;"SALUD",COUNTIF([1]!PLANOEJEC[AUX LINEA],CODIGOS2018[[#This Row],[Aux EJEC CGR]])=0),"INCLUIR","OK")</f>
        <v>#REF!</v>
      </c>
      <c r="AU7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2" s="76" t="str">
        <f>CONCATENATE(MID(D72,1,1),".",MID(D72,3,1),".",MID(D72,4,2),".",MID(D72,6,2),".",MID(D72,8,2),".",MID(D72,10,2),".",MID(D72,12,2))</f>
        <v>1.1.01.02.35.03.03</v>
      </c>
      <c r="AW72" s="77">
        <f>+LEN(CODIGOS2018[[#This Row],[POS PRE]])</f>
        <v>15</v>
      </c>
      <c r="AX72" s="76" t="b">
        <f>+EXACT(CODIGOS2018[[#This Row],[CODIGO AUTOMATICO CGR]],CODIGOS2018[[#This Row],[Código CGR]])</f>
        <v>1</v>
      </c>
      <c r="AY72" s="78" t="s">
        <v>304</v>
      </c>
      <c r="AZ72" s="78" t="b">
        <f>EXACT(CODIGOS2018[[#This Row],[Código FUT]],CODIGOS2018[[#This Row],[CODIFICACION MARCO FISCAL]])</f>
        <v>1</v>
      </c>
      <c r="BA72" s="81" t="s">
        <v>304</v>
      </c>
      <c r="BB72" s="82" t="b">
        <f>EXACT(CODIGOS2018[[#This Row],[Código FUT]],CODIGOS2018[[#This Row],[REPORTE II TRIM]])</f>
        <v>1</v>
      </c>
      <c r="BC72" s="135" t="s">
        <v>304</v>
      </c>
      <c r="BD72" s="135" t="b">
        <f>EXACT(CODIGOS2018[[#This Row],[Código FUT]],CODIGOS2018[[#This Row],[FUT DECRETO LIQ 2019]])</f>
        <v>1</v>
      </c>
    </row>
    <row r="73" spans="1:56" s="23" customFormat="1" ht="15" customHeight="1" x14ac:dyDescent="0.25">
      <c r="A7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0-0005 1105 1202030101 12020301 9999</v>
      </c>
      <c r="B73" s="4" t="s">
        <v>166</v>
      </c>
      <c r="C73" s="64">
        <v>1105</v>
      </c>
      <c r="D73" s="4" t="s">
        <v>38</v>
      </c>
      <c r="E73" s="64">
        <v>12020301</v>
      </c>
      <c r="F73" s="64">
        <v>9999</v>
      </c>
      <c r="G73" s="4" t="s">
        <v>403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24"/>
      <c r="P73" s="68">
        <f>CODIGOS2018[[#This Row],[RECAUDOS]]+CODIGOS2018[[#This Row],[AJUSTE]]</f>
        <v>0</v>
      </c>
      <c r="Q7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3" s="60"/>
      <c r="T73" s="60"/>
      <c r="U73" s="26" t="s">
        <v>132</v>
      </c>
      <c r="V73" s="27" t="e">
        <f>IF(Q73="SALUD","SALUD",IF(CODIGOS2018[[#This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3" s="28">
        <v>10</v>
      </c>
      <c r="AA7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3" s="28" t="s">
        <v>510</v>
      </c>
      <c r="AC7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3" s="28" t="s">
        <v>469</v>
      </c>
      <c r="AE7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3" s="28" t="s">
        <v>371</v>
      </c>
      <c r="AG73" s="46" t="s">
        <v>539</v>
      </c>
      <c r="AH7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3" s="47" t="s">
        <v>370</v>
      </c>
      <c r="AJ7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3" s="72" t="str">
        <f>CONCATENATE(CODIGOS2018[[#This Row],[Código CGR]]," ",CODIGOS2018[[#This Row],[CGR OEI]]," ",CODIGOS2018[[#This Row],[CGR Dest]]," ",CODIGOS2018[[#This Row],[SIT FONDOS]])</f>
        <v>1.2.02.03.01.03.98 040 070 C</v>
      </c>
      <c r="AR73" s="73" t="e">
        <f>IF(AND(CODIGOS2018[[#This Row],[MARCA SALUD Y CONTRALORIA]]&lt;&gt;"SALUD",COUNTIF([1]!PLANOPROG[AUX LINEA],CODIGOS2018[[#This Row],[Aux PROG CGR]])=0),"INCLUIR","OK")</f>
        <v>#REF!</v>
      </c>
      <c r="AS73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1.2.02.03.01.03.98 040 070 C 110000001700000</v>
      </c>
      <c r="AT73" s="73" t="e">
        <f>IF(AND(CODIGOS2018[[#This Row],[MARCA SALUD Y CONTRALORIA]]&lt;&gt;"SALUD",COUNTIF([1]!PLANOEJEC[AUX LINEA],CODIGOS2018[[#This Row],[Aux EJEC CGR]])=0),"INCLUIR","OK")</f>
        <v>#REF!</v>
      </c>
      <c r="AU7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3" s="76" t="str">
        <f>CONCATENATE(MID(D73,1,1),".",MID(D73,3,1),".",MID(D73,4,2),".",MID(D73,6,2),".",MID(D73,8,2),".",MID(D73,10,2))</f>
        <v>1.2.02.03.01.01</v>
      </c>
      <c r="AW73" s="77">
        <f>+LEN(CODIGOS2018[[#This Row],[POS PRE]])</f>
        <v>11</v>
      </c>
      <c r="AX73" s="76" t="b">
        <f>+EXACT(CODIGOS2018[[#This Row],[CODIGO AUTOMATICO CGR]],CODIGOS2018[[#This Row],[Código CGR]])</f>
        <v>0</v>
      </c>
      <c r="AY73" s="78" t="s">
        <v>366</v>
      </c>
      <c r="AZ73" s="78" t="b">
        <f>EXACT(CODIGOS2018[[#This Row],[Código FUT]],CODIGOS2018[[#This Row],[CODIFICACION MARCO FISCAL]])</f>
        <v>0</v>
      </c>
      <c r="BA73" s="81" t="s">
        <v>366</v>
      </c>
      <c r="BB73" s="82" t="b">
        <f>EXACT(CODIGOS2018[[#This Row],[Código FUT]],CODIGOS2018[[#This Row],[REPORTE II TRIM]])</f>
        <v>0</v>
      </c>
      <c r="BC73" s="135" t="e">
        <v>#N/A</v>
      </c>
      <c r="BD73" s="135" t="e">
        <f>EXACT(CODIGOS2018[[#This Row],[Código FUT]],CODIGOS2018[[#This Row],[FUT DECRETO LIQ 2019]])</f>
        <v>#N/A</v>
      </c>
    </row>
    <row r="74" spans="1:56" s="23" customFormat="1" ht="15" customHeight="1" x14ac:dyDescent="0.25">
      <c r="A7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0-0005 1105 120203010398 12020301 9999</v>
      </c>
      <c r="B74" s="4" t="s">
        <v>166</v>
      </c>
      <c r="C74" s="64">
        <v>1105</v>
      </c>
      <c r="D74" s="4" t="s">
        <v>40</v>
      </c>
      <c r="E74" s="64">
        <v>12020301</v>
      </c>
      <c r="F74" s="64">
        <v>9999</v>
      </c>
      <c r="G74" s="4" t="s">
        <v>120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-7328541</v>
      </c>
      <c r="O74" s="24"/>
      <c r="P74" s="68">
        <f>CODIGOS2018[[#This Row],[RECAUDOS]]+CODIGOS2018[[#This Row],[AJUSTE]]</f>
        <v>-7328541</v>
      </c>
      <c r="Q7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4" s="60"/>
      <c r="T74" s="60"/>
      <c r="U74" s="26" t="s">
        <v>132</v>
      </c>
      <c r="V74" s="27" t="e">
        <f>IF(Q74="SALUD","SALUD",IF(CODIGOS2018[[#This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4" s="28">
        <v>10</v>
      </c>
      <c r="AA7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4" s="28" t="s">
        <v>510</v>
      </c>
      <c r="AC7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4" s="28" t="s">
        <v>469</v>
      </c>
      <c r="AE7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4" s="28" t="s">
        <v>371</v>
      </c>
      <c r="AG74" s="46" t="s">
        <v>462</v>
      </c>
      <c r="AH7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4" s="47" t="s">
        <v>370</v>
      </c>
      <c r="AJ7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4" s="72" t="str">
        <f>CONCATENATE(CODIGOS2018[[#This Row],[Código CGR]]," ",CODIGOS2018[[#This Row],[CGR OEI]]," ",CODIGOS2018[[#This Row],[CGR Dest]]," ",CODIGOS2018[[#This Row],[SIT FONDOS]])</f>
        <v>1.2.02.03.01.03.98 040 070 C</v>
      </c>
      <c r="AR74" s="73" t="e">
        <f>IF(AND(CODIGOS2018[[#This Row],[MARCA SALUD Y CONTRALORIA]]&lt;&gt;"SALUD",COUNTIF([1]!PLANOPROG[AUX LINEA],CODIGOS2018[[#This Row],[Aux PROG CGR]])=0),"INCLUIR","OK")</f>
        <v>#REF!</v>
      </c>
      <c r="AS74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1.2.02.03.01.03.98 040 070 C 000000000000000</v>
      </c>
      <c r="AT74" s="73" t="e">
        <f>IF(AND(CODIGOS2018[[#This Row],[MARCA SALUD Y CONTRALORIA]]&lt;&gt;"SALUD",COUNTIF([1]!PLANOEJEC[AUX LINEA],CODIGOS2018[[#This Row],[Aux EJEC CGR]])=0),"INCLUIR","OK")</f>
        <v>#REF!</v>
      </c>
      <c r="AU7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4" s="76" t="str">
        <f>CONCATENATE(MID(D74,1,1),".",MID(D74,3,1),".",MID(D74,4,2),".",MID(D74,6,2),".",MID(D74,8,2),".",MID(D74,10,2),".",MID(D74,12,2))</f>
        <v>1.2.02.03.01.03.98</v>
      </c>
      <c r="AW74" s="77">
        <f>+LEN(CODIGOS2018[[#This Row],[POS PRE]])</f>
        <v>13</v>
      </c>
      <c r="AX74" s="76" t="b">
        <f>+EXACT(CODIGOS2018[[#This Row],[CODIGO AUTOMATICO CGR]],CODIGOS2018[[#This Row],[Código CGR]])</f>
        <v>1</v>
      </c>
      <c r="AY74" s="78" t="s">
        <v>370</v>
      </c>
      <c r="AZ74" s="78" t="b">
        <f>EXACT(CODIGOS2018[[#This Row],[Código FUT]],CODIGOS2018[[#This Row],[CODIFICACION MARCO FISCAL]])</f>
        <v>1</v>
      </c>
      <c r="BA74" s="81" t="s">
        <v>370</v>
      </c>
      <c r="BB74" s="82" t="b">
        <f>EXACT(CODIGOS2018[[#This Row],[Código FUT]],CODIGOS2018[[#This Row],[REPORTE II TRIM]])</f>
        <v>1</v>
      </c>
      <c r="BC74" s="135" t="e">
        <v>#N/A</v>
      </c>
      <c r="BD74" s="135" t="e">
        <f>EXACT(CODIGOS2018[[#This Row],[Código FUT]],CODIGOS2018[[#This Row],[FUT DECRETO LIQ 2019]])</f>
        <v>#N/A</v>
      </c>
    </row>
    <row r="75" spans="1:56" s="23" customFormat="1" ht="15" customHeight="1" x14ac:dyDescent="0.25">
      <c r="A7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0-0007 1105 110102610301 11010207 9999</v>
      </c>
      <c r="B75" s="4" t="s">
        <v>167</v>
      </c>
      <c r="C75" s="64">
        <v>1105</v>
      </c>
      <c r="D75" s="4" t="s">
        <v>48</v>
      </c>
      <c r="E75" s="64">
        <v>11010207</v>
      </c>
      <c r="F75" s="64">
        <v>9999</v>
      </c>
      <c r="G75" s="4" t="s">
        <v>411</v>
      </c>
      <c r="H75" s="65">
        <v>-499370703</v>
      </c>
      <c r="I75" s="65">
        <v>0</v>
      </c>
      <c r="J75" s="65">
        <v>0</v>
      </c>
      <c r="K75" s="65">
        <v>0</v>
      </c>
      <c r="L75" s="65">
        <v>0</v>
      </c>
      <c r="M75" s="65">
        <v>-499370703</v>
      </c>
      <c r="N75" s="65">
        <v>-509283400</v>
      </c>
      <c r="O75" s="24"/>
      <c r="P75" s="68">
        <f>CODIGOS2018[[#This Row],[RECAUDOS]]+CODIGOS2018[[#This Row],[AJUSTE]]</f>
        <v>-509283400</v>
      </c>
      <c r="Q7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5" s="60"/>
      <c r="T75" s="60"/>
      <c r="U75" s="26" t="s">
        <v>487</v>
      </c>
      <c r="V75" s="27" t="e">
        <f>IF(Q75="SALUD","SALUD",IF(CODIGOS2018[[#This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5" s="28">
        <v>10</v>
      </c>
      <c r="AA7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5" s="28" t="s">
        <v>499</v>
      </c>
      <c r="AC7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5" s="28" t="s">
        <v>489</v>
      </c>
      <c r="AE7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5" s="28" t="s">
        <v>371</v>
      </c>
      <c r="AG75" s="46" t="s">
        <v>462</v>
      </c>
      <c r="AH7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5" s="47" t="s">
        <v>310</v>
      </c>
      <c r="AJ7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5" s="72" t="str">
        <f>CONCATENATE(CODIGOS2018[[#This Row],[Código CGR]]," ",CODIGOS2018[[#This Row],[CGR OEI]]," ",CODIGOS2018[[#This Row],[CGR Dest]]," ",CODIGOS2018[[#This Row],[SIT FONDOS]])</f>
        <v>1.1.01.02.61.03 005 099 C</v>
      </c>
      <c r="AR75" s="73" t="e">
        <f>IF(AND(CODIGOS2018[[#This Row],[MARCA SALUD Y CONTRALORIA]]&lt;&gt;"SALUD",COUNTIF([1]!PLANOPROG[AUX LINEA],CODIGOS2018[[#This Row],[Aux PROG CGR]])=0),"INCLUIR","OK")</f>
        <v>#REF!</v>
      </c>
      <c r="AS75" s="72" t="str">
        <f>CONCATENATE(CODIGOS2018[[#This Row],[Código CGR]]," ",CODIGOS2018[[#This Row],[CGR OEI]]," ",CODIGOS2018[[#This Row],[CGR Dest]]," ",CODIGOS2018[[#This Row],[SIT FONDOS]]," ",CODIGOS2018[[#This Row],[CGR Tercero]])</f>
        <v>1.1.01.02.61.03 005 099 C 000000000000000</v>
      </c>
      <c r="AT75" s="73" t="e">
        <f>IF(AND(CODIGOS2018[[#This Row],[MARCA SALUD Y CONTRALORIA]]&lt;&gt;"SALUD",COUNTIF([1]!PLANOEJEC[AUX LINEA],CODIGOS2018[[#This Row],[Aux EJEC CGR]])=0),"INCLUIR","OK")</f>
        <v>#REF!</v>
      </c>
      <c r="AU7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5" s="76" t="str">
        <f>CONCATENATE(MID(D75,1,1),".",MID(D75,3,1),".",MID(D75,4,2),".",MID(D75,6,2),".",MID(D75,8,2),".",MID(D75,10,2))</f>
        <v>1.1.01.02.61.03</v>
      </c>
      <c r="AW75" s="77">
        <f>+LEN(CODIGOS2018[[#This Row],[POS PRE]])</f>
        <v>13</v>
      </c>
      <c r="AX75" s="76" t="b">
        <f>+EXACT(CODIGOS2018[[#This Row],[CODIGO AUTOMATICO CGR]],CODIGOS2018[[#This Row],[Código CGR]])</f>
        <v>1</v>
      </c>
      <c r="AY75" s="78" t="s">
        <v>310</v>
      </c>
      <c r="AZ75" s="78" t="b">
        <f>EXACT(CODIGOS2018[[#This Row],[Código FUT]],CODIGOS2018[[#This Row],[CODIFICACION MARCO FISCAL]])</f>
        <v>1</v>
      </c>
      <c r="BA75" s="81" t="s">
        <v>310</v>
      </c>
      <c r="BB75" s="82" t="b">
        <f>EXACT(CODIGOS2018[[#This Row],[Código FUT]],CODIGOS2018[[#This Row],[REPORTE II TRIM]])</f>
        <v>1</v>
      </c>
      <c r="BC75" s="135" t="s">
        <v>310</v>
      </c>
      <c r="BD75" s="135" t="b">
        <f>EXACT(CODIGOS2018[[#This Row],[Código FUT]],CODIGOS2018[[#This Row],[FUT DECRETO LIQ 2019]])</f>
        <v>1</v>
      </c>
    </row>
    <row r="76" spans="1:56" s="23" customFormat="1" ht="15" customHeight="1" x14ac:dyDescent="0.25">
      <c r="A7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0-0008 1105 110102630301 11010208 9999</v>
      </c>
      <c r="B76" s="4" t="s">
        <v>168</v>
      </c>
      <c r="C76" s="64">
        <v>1105</v>
      </c>
      <c r="D76" s="4" t="s">
        <v>49</v>
      </c>
      <c r="E76" s="64">
        <v>11010208</v>
      </c>
      <c r="F76" s="64">
        <v>9999</v>
      </c>
      <c r="G76" s="4" t="s">
        <v>412</v>
      </c>
      <c r="H76" s="65">
        <v>-1632971160</v>
      </c>
      <c r="I76" s="65">
        <v>0</v>
      </c>
      <c r="J76" s="65">
        <v>0</v>
      </c>
      <c r="K76" s="65">
        <v>0</v>
      </c>
      <c r="L76" s="65">
        <v>0</v>
      </c>
      <c r="M76" s="65">
        <v>-1632971160</v>
      </c>
      <c r="N76" s="65">
        <v>-901256400</v>
      </c>
      <c r="O76" s="24"/>
      <c r="P76" s="68">
        <f>CODIGOS2018[[#This Row],[RECAUDOS]]+CODIGOS2018[[#This Row],[AJUSTE]]</f>
        <v>-901256400</v>
      </c>
      <c r="Q7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6" s="60"/>
      <c r="T76" s="60"/>
      <c r="U76" s="26" t="s">
        <v>490</v>
      </c>
      <c r="V76" s="27" t="e">
        <f>IF(Q76="SALUD","SALUD",IF(CODIGOS2018[[#This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6" s="28">
        <v>10</v>
      </c>
      <c r="AA7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6" s="28" t="s">
        <v>491</v>
      </c>
      <c r="AC7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6" s="28" t="s">
        <v>466</v>
      </c>
      <c r="AE7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6" s="28" t="s">
        <v>371</v>
      </c>
      <c r="AG76" s="46" t="s">
        <v>462</v>
      </c>
      <c r="AH7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6" s="47" t="s">
        <v>312</v>
      </c>
      <c r="AJ7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6" s="72" t="str">
        <f>CONCATENATE(CODIGOS2018[[#This Row],[Código CGR]]," ",CODIGOS2018[[#This Row],[CGR OEI]]," ",CODIGOS2018[[#This Row],[CGR Dest]]," ",CODIGOS2018[[#This Row],[SIT FONDOS]])</f>
        <v>1.1.01.02.63.03 003 105 C</v>
      </c>
      <c r="AR76" s="73" t="e">
        <f>IF(AND(CODIGOS2018[[#This Row],[MARCA SALUD Y CONTRALORIA]]&lt;&gt;"SALUD",COUNTIF([1]!PLANOPROG[AUX LINEA],CODIGOS2018[[#This Row],[Aux PROG CGR]])=0),"INCLUIR","OK")</f>
        <v>#REF!</v>
      </c>
      <c r="AS76" s="72" t="str">
        <f>CONCATENATE(CODIGOS2018[[#This Row],[Código CGR]]," ",CODIGOS2018[[#This Row],[CGR OEI]]," ",CODIGOS2018[[#This Row],[CGR Dest]]," ",CODIGOS2018[[#This Row],[SIT FONDOS]]," ",CODIGOS2018[[#This Row],[CGR Tercero]])</f>
        <v>1.1.01.02.63.03 003 105 C 000000000000000</v>
      </c>
      <c r="AT76" s="73" t="e">
        <f>IF(AND(CODIGOS2018[[#This Row],[MARCA SALUD Y CONTRALORIA]]&lt;&gt;"SALUD",COUNTIF([1]!PLANOEJEC[AUX LINEA],CODIGOS2018[[#This Row],[Aux EJEC CGR]])=0),"INCLUIR","OK")</f>
        <v>#REF!</v>
      </c>
      <c r="AU7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6" s="76" t="str">
        <f>CONCATENATE(MID(D76,1,1),".",MID(D76,3,1),".",MID(D76,4,2),".",MID(D76,6,2),".",MID(D76,8,2),".",MID(D76,10,2))</f>
        <v>1.1.01.02.63.03</v>
      </c>
      <c r="AW76" s="77">
        <f>+LEN(CODIGOS2018[[#This Row],[POS PRE]])</f>
        <v>13</v>
      </c>
      <c r="AX76" s="76" t="b">
        <f>+EXACT(CODIGOS2018[[#This Row],[CODIGO AUTOMATICO CGR]],CODIGOS2018[[#This Row],[Código CGR]])</f>
        <v>1</v>
      </c>
      <c r="AY76" s="78" t="s">
        <v>312</v>
      </c>
      <c r="AZ76" s="78" t="b">
        <f>EXACT(CODIGOS2018[[#This Row],[Código FUT]],CODIGOS2018[[#This Row],[CODIFICACION MARCO FISCAL]])</f>
        <v>1</v>
      </c>
      <c r="BA76" s="81" t="s">
        <v>312</v>
      </c>
      <c r="BB76" s="82" t="b">
        <f>EXACT(CODIGOS2018[[#This Row],[Código FUT]],CODIGOS2018[[#This Row],[REPORTE II TRIM]])</f>
        <v>1</v>
      </c>
      <c r="BC76" s="135" t="s">
        <v>312</v>
      </c>
      <c r="BD76" s="135" t="b">
        <f>EXACT(CODIGOS2018[[#This Row],[Código FUT]],CODIGOS2018[[#This Row],[FUT DECRETO LIQ 2019]])</f>
        <v>1</v>
      </c>
    </row>
    <row r="77" spans="1:56" s="23" customFormat="1" ht="15" customHeight="1" x14ac:dyDescent="0.25">
      <c r="A7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0-0009 1105 110102630302 11010208 9999</v>
      </c>
      <c r="B77" s="4" t="s">
        <v>169</v>
      </c>
      <c r="C77" s="64">
        <v>1105</v>
      </c>
      <c r="D77" s="4" t="s">
        <v>50</v>
      </c>
      <c r="E77" s="64">
        <v>11010208</v>
      </c>
      <c r="F77" s="64">
        <v>9999</v>
      </c>
      <c r="G77" s="4" t="s">
        <v>413</v>
      </c>
      <c r="H77" s="65">
        <v>-1306376928</v>
      </c>
      <c r="I77" s="65">
        <v>0</v>
      </c>
      <c r="J77" s="65">
        <v>0</v>
      </c>
      <c r="K77" s="65">
        <v>0</v>
      </c>
      <c r="L77" s="65">
        <v>0</v>
      </c>
      <c r="M77" s="65">
        <v>-1306376928</v>
      </c>
      <c r="N77" s="65">
        <v>-715088615</v>
      </c>
      <c r="O77" s="24"/>
      <c r="P77" s="68">
        <f>CODIGOS2018[[#This Row],[RECAUDOS]]+CODIGOS2018[[#This Row],[AJUSTE]]</f>
        <v>-715088615</v>
      </c>
      <c r="Q7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7" s="60"/>
      <c r="T77" s="60"/>
      <c r="U77" s="26" t="s">
        <v>490</v>
      </c>
      <c r="V77" s="27" t="e">
        <f>IF(Q77="SALUD","SALUD",IF(CODIGOS2018[[#This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7" s="28">
        <v>10</v>
      </c>
      <c r="AA7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7" s="28" t="s">
        <v>491</v>
      </c>
      <c r="AC7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7" s="28" t="s">
        <v>469</v>
      </c>
      <c r="AE7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7" s="28" t="s">
        <v>371</v>
      </c>
      <c r="AG77" s="46" t="s">
        <v>462</v>
      </c>
      <c r="AH7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7" s="47" t="s">
        <v>312</v>
      </c>
      <c r="AJ7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7" s="72" t="str">
        <f>CONCATENATE(CODIGOS2018[[#This Row],[Código CGR]]," ",CODIGOS2018[[#This Row],[CGR OEI]]," ",CODIGOS2018[[#This Row],[CGR Dest]]," ",CODIGOS2018[[#This Row],[SIT FONDOS]])</f>
        <v>1.1.01.02.63.03 003 070 C</v>
      </c>
      <c r="AR77" s="73" t="e">
        <f>IF(AND(CODIGOS2018[[#This Row],[MARCA SALUD Y CONTRALORIA]]&lt;&gt;"SALUD",COUNTIF([1]!PLANOPROG[AUX LINEA],CODIGOS2018[[#This Row],[Aux PROG CGR]])=0),"INCLUIR","OK")</f>
        <v>#REF!</v>
      </c>
      <c r="AS77" s="72" t="str">
        <f>CONCATENATE(CODIGOS2018[[#This Row],[Código CGR]]," ",CODIGOS2018[[#This Row],[CGR OEI]]," ",CODIGOS2018[[#This Row],[CGR Dest]]," ",CODIGOS2018[[#This Row],[SIT FONDOS]]," ",CODIGOS2018[[#This Row],[CGR Tercero]])</f>
        <v>1.1.01.02.63.03 003 070 C 000000000000000</v>
      </c>
      <c r="AT77" s="73" t="e">
        <f>IF(AND(CODIGOS2018[[#This Row],[MARCA SALUD Y CONTRALORIA]]&lt;&gt;"SALUD",COUNTIF([1]!PLANOEJEC[AUX LINEA],CODIGOS2018[[#This Row],[Aux EJEC CGR]])=0),"INCLUIR","OK")</f>
        <v>#REF!</v>
      </c>
      <c r="AU7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7" s="76" t="str">
        <f>CONCATENATE(MID(D77,1,1),".",MID(D77,3,1),".",MID(D77,4,2),".",MID(D77,6,2),".",MID(D77,8,2),".",MID(D77,10,2))</f>
        <v>1.1.01.02.63.03</v>
      </c>
      <c r="AW77" s="77">
        <f>+LEN(CODIGOS2018[[#This Row],[POS PRE]])</f>
        <v>13</v>
      </c>
      <c r="AX77" s="76" t="b">
        <f>+EXACT(CODIGOS2018[[#This Row],[CODIGO AUTOMATICO CGR]],CODIGOS2018[[#This Row],[Código CGR]])</f>
        <v>1</v>
      </c>
      <c r="AY77" s="78" t="s">
        <v>312</v>
      </c>
      <c r="AZ77" s="78" t="b">
        <f>EXACT(CODIGOS2018[[#This Row],[Código FUT]],CODIGOS2018[[#This Row],[CODIFICACION MARCO FISCAL]])</f>
        <v>1</v>
      </c>
      <c r="BA77" s="81" t="s">
        <v>312</v>
      </c>
      <c r="BB77" s="82" t="b">
        <f>EXACT(CODIGOS2018[[#This Row],[Código FUT]],CODIGOS2018[[#This Row],[REPORTE II TRIM]])</f>
        <v>1</v>
      </c>
      <c r="BC77" s="135" t="s">
        <v>312</v>
      </c>
      <c r="BD77" s="135" t="b">
        <f>EXACT(CODIGOS2018[[#This Row],[Código FUT]],CODIGOS2018[[#This Row],[FUT DECRETO LIQ 2019]])</f>
        <v>1</v>
      </c>
    </row>
    <row r="78" spans="1:56" s="23" customFormat="1" ht="15" customHeight="1" x14ac:dyDescent="0.25">
      <c r="A7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0-0009 1105 1202030101 12020301 9999</v>
      </c>
      <c r="B78" s="4" t="s">
        <v>169</v>
      </c>
      <c r="C78" s="64">
        <v>1105</v>
      </c>
      <c r="D78" s="4" t="s">
        <v>38</v>
      </c>
      <c r="E78" s="64">
        <v>12020301</v>
      </c>
      <c r="F78" s="64">
        <v>9999</v>
      </c>
      <c r="G78" s="4" t="s">
        <v>403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24"/>
      <c r="P78" s="68">
        <f>CODIGOS2018[[#This Row],[RECAUDOS]]+CODIGOS2018[[#This Row],[AJUSTE]]</f>
        <v>0</v>
      </c>
      <c r="Q7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8" s="60"/>
      <c r="T78" s="60"/>
      <c r="U78" s="26" t="s">
        <v>132</v>
      </c>
      <c r="V78" s="27" t="e">
        <f>IF(Q78="SALUD","SALUD",IF(CODIGOS2018[[#This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8" s="28">
        <v>10</v>
      </c>
      <c r="AA7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8" s="28" t="s">
        <v>510</v>
      </c>
      <c r="AC7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8" s="28" t="s">
        <v>469</v>
      </c>
      <c r="AE7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8" s="28" t="s">
        <v>371</v>
      </c>
      <c r="AG78" s="46" t="s">
        <v>462</v>
      </c>
      <c r="AH7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8" s="47" t="s">
        <v>370</v>
      </c>
      <c r="AJ7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8" s="72" t="str">
        <f>CONCATENATE(CODIGOS2018[[#This Row],[Código CGR]]," ",CODIGOS2018[[#This Row],[CGR OEI]]," ",CODIGOS2018[[#This Row],[CGR Dest]]," ",CODIGOS2018[[#This Row],[SIT FONDOS]])</f>
        <v>1.2.02.03.01.03.98 040 070 C</v>
      </c>
      <c r="AR78" s="73" t="e">
        <f>IF(AND(CODIGOS2018[[#This Row],[MARCA SALUD Y CONTRALORIA]]&lt;&gt;"SALUD",COUNTIF([1]!PLANOPROG[AUX LINEA],CODIGOS2018[[#This Row],[Aux PROG CGR]])=0),"INCLUIR","OK")</f>
        <v>#REF!</v>
      </c>
      <c r="AS7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1.2.02.03.01.03.98 040 070 C 000000000000000</v>
      </c>
      <c r="AT78" s="73" t="e">
        <f>IF(AND(CODIGOS2018[[#This Row],[MARCA SALUD Y CONTRALORIA]]&lt;&gt;"SALUD",COUNTIF([1]!PLANOEJEC[AUX LINEA],CODIGOS2018[[#This Row],[Aux EJEC CGR]])=0),"INCLUIR","OK")</f>
        <v>#REF!</v>
      </c>
      <c r="AU7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8" s="76" t="str">
        <f>CONCATENATE(MID(D78,1,1),".",MID(D78,3,1),".",MID(D78,4,2),".",MID(D78,6,2),".",MID(D78,8,2),".",MID(D78,10,2))</f>
        <v>1.2.02.03.01.01</v>
      </c>
      <c r="AW78" s="77">
        <f>+LEN(CODIGOS2018[[#This Row],[POS PRE]])</f>
        <v>11</v>
      </c>
      <c r="AX78" s="76" t="b">
        <f>+EXACT(CODIGOS2018[[#This Row],[CODIGO AUTOMATICO CGR]],CODIGOS2018[[#This Row],[Código CGR]])</f>
        <v>0</v>
      </c>
      <c r="AY78" s="78" t="s">
        <v>370</v>
      </c>
      <c r="AZ78" s="78" t="b">
        <f>EXACT(CODIGOS2018[[#This Row],[Código FUT]],CODIGOS2018[[#This Row],[CODIFICACION MARCO FISCAL]])</f>
        <v>1</v>
      </c>
      <c r="BA78" s="81" t="s">
        <v>370</v>
      </c>
      <c r="BB78" s="82" t="b">
        <f>EXACT(CODIGOS2018[[#This Row],[Código FUT]],CODIGOS2018[[#This Row],[REPORTE II TRIM]])</f>
        <v>1</v>
      </c>
      <c r="BC78" s="135" t="e">
        <v>#N/A</v>
      </c>
      <c r="BD78" s="135" t="e">
        <f>EXACT(CODIGOS2018[[#This Row],[Código FUT]],CODIGOS2018[[#This Row],[FUT DECRETO LIQ 2019]])</f>
        <v>#N/A</v>
      </c>
    </row>
    <row r="79" spans="1:56" s="23" customFormat="1" ht="15" customHeight="1" x14ac:dyDescent="0.25">
      <c r="A7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0-0009 1105 120203010398 12020301 9999</v>
      </c>
      <c r="B79" s="4" t="s">
        <v>169</v>
      </c>
      <c r="C79" s="64">
        <v>1105</v>
      </c>
      <c r="D79" s="4" t="s">
        <v>40</v>
      </c>
      <c r="E79" s="64">
        <v>12020301</v>
      </c>
      <c r="F79" s="64">
        <v>9999</v>
      </c>
      <c r="G79" s="4" t="s">
        <v>120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-13938561</v>
      </c>
      <c r="O79" s="24"/>
      <c r="P79" s="68">
        <f>CODIGOS2018[[#This Row],[RECAUDOS]]+CODIGOS2018[[#This Row],[AJUSTE]]</f>
        <v>-13938561</v>
      </c>
      <c r="Q7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7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79" s="60"/>
      <c r="T79" s="60"/>
      <c r="U79" s="26" t="s">
        <v>132</v>
      </c>
      <c r="V79" s="27" t="e">
        <f>IF(Q79="SALUD","SALUD",IF(CODIGOS2018[[#This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7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7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7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79" s="28">
        <v>10</v>
      </c>
      <c r="AA7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79" s="28" t="s">
        <v>510</v>
      </c>
      <c r="AC7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79" s="28" t="s">
        <v>469</v>
      </c>
      <c r="AE7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79" s="28" t="s">
        <v>371</v>
      </c>
      <c r="AG79" s="46" t="s">
        <v>462</v>
      </c>
      <c r="AH7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79" s="47" t="s">
        <v>370</v>
      </c>
      <c r="AJ7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7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7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79" s="72" t="str">
        <f>CONCATENATE(CODIGOS2018[[#This Row],[Código CGR]]," ",CODIGOS2018[[#This Row],[CGR OEI]]," ",CODIGOS2018[[#This Row],[CGR Dest]]," ",CODIGOS2018[[#This Row],[SIT FONDOS]])</f>
        <v>1.2.02.03.01.03.98 040 070 C</v>
      </c>
      <c r="AR79" s="73" t="e">
        <f>IF(AND(CODIGOS2018[[#This Row],[MARCA SALUD Y CONTRALORIA]]&lt;&gt;"SALUD",COUNTIF([1]!PLANOPROG[AUX LINEA],CODIGOS2018[[#This Row],[Aux PROG CGR]])=0),"INCLUIR","OK")</f>
        <v>#REF!</v>
      </c>
      <c r="AS79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1.2.02.03.01.03.98 040 070 C 000000000000000</v>
      </c>
      <c r="AT79" s="73" t="e">
        <f>IF(AND(CODIGOS2018[[#This Row],[MARCA SALUD Y CONTRALORIA]]&lt;&gt;"SALUD",COUNTIF([1]!PLANOEJEC[AUX LINEA],CODIGOS2018[[#This Row],[Aux EJEC CGR]])=0),"INCLUIR","OK")</f>
        <v>#REF!</v>
      </c>
      <c r="AU7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79" s="76" t="str">
        <f>CONCATENATE(MID(D79,1,1),".",MID(D79,3,1),".",MID(D79,4,2),".",MID(D79,6,2),".",MID(D79,8,2),".",MID(D79,10,2),".",MID(D79,12,2))</f>
        <v>1.2.02.03.01.03.98</v>
      </c>
      <c r="AW79" s="77">
        <f>+LEN(CODIGOS2018[[#This Row],[POS PRE]])</f>
        <v>13</v>
      </c>
      <c r="AX79" s="76" t="b">
        <f>+EXACT(CODIGOS2018[[#This Row],[CODIGO AUTOMATICO CGR]],CODIGOS2018[[#This Row],[Código CGR]])</f>
        <v>1</v>
      </c>
      <c r="AY79" s="78" t="s">
        <v>370</v>
      </c>
      <c r="AZ79" s="78" t="b">
        <f>EXACT(CODIGOS2018[[#This Row],[Código FUT]],CODIGOS2018[[#This Row],[CODIFICACION MARCO FISCAL]])</f>
        <v>1</v>
      </c>
      <c r="BA79" s="81" t="s">
        <v>370</v>
      </c>
      <c r="BB79" s="82" t="b">
        <f>EXACT(CODIGOS2018[[#This Row],[Código FUT]],CODIGOS2018[[#This Row],[REPORTE II TRIM]])</f>
        <v>1</v>
      </c>
      <c r="BC79" s="135" t="e">
        <v>#N/A</v>
      </c>
      <c r="BD79" s="135" t="e">
        <f>EXACT(CODIGOS2018[[#This Row],[Código FUT]],CODIGOS2018[[#This Row],[FUT DECRETO LIQ 2019]])</f>
        <v>#N/A</v>
      </c>
    </row>
    <row r="80" spans="1:56" s="23" customFormat="1" ht="15" customHeight="1" x14ac:dyDescent="0.25">
      <c r="A8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0-0010 1105 11010273 11010209 9999</v>
      </c>
      <c r="B80" s="4" t="s">
        <v>170</v>
      </c>
      <c r="C80" s="64">
        <v>1105</v>
      </c>
      <c r="D80" s="4" t="s">
        <v>53</v>
      </c>
      <c r="E80" s="64">
        <v>11010209</v>
      </c>
      <c r="F80" s="64">
        <v>9999</v>
      </c>
      <c r="G80" s="4" t="s">
        <v>415</v>
      </c>
      <c r="H80" s="65">
        <v>-6646950000</v>
      </c>
      <c r="I80" s="65">
        <v>0</v>
      </c>
      <c r="J80" s="65">
        <v>0</v>
      </c>
      <c r="K80" s="65">
        <v>0</v>
      </c>
      <c r="L80" s="65">
        <v>1990000000</v>
      </c>
      <c r="M80" s="65">
        <v>-4656950000</v>
      </c>
      <c r="N80" s="65">
        <v>-3576184852</v>
      </c>
      <c r="O80" s="24"/>
      <c r="P80" s="68">
        <f>CODIGOS2018[[#This Row],[RECAUDOS]]+CODIGOS2018[[#This Row],[AJUSTE]]</f>
        <v>-3576184852</v>
      </c>
      <c r="Q8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0" s="60"/>
      <c r="T80" s="60"/>
      <c r="U80" s="26" t="s">
        <v>496</v>
      </c>
      <c r="V80" s="27" t="e">
        <f>IF(Q80="SALUD","SALUD",IF(CODIGOS2018[[#This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0" s="28">
        <v>10</v>
      </c>
      <c r="AA8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0" s="28" t="s">
        <v>494</v>
      </c>
      <c r="AC8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0" s="28" t="s">
        <v>497</v>
      </c>
      <c r="AE8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0" s="28" t="s">
        <v>371</v>
      </c>
      <c r="AG80" s="46" t="s">
        <v>462</v>
      </c>
      <c r="AH8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0" s="47" t="s">
        <v>315</v>
      </c>
      <c r="AJ8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0" s="72" t="str">
        <f>CONCATENATE(CODIGOS2018[[#This Row],[Código CGR]]," ",CODIGOS2018[[#This Row],[CGR OEI]]," ",CODIGOS2018[[#This Row],[CGR Dest]]," ",CODIGOS2018[[#This Row],[SIT FONDOS]])</f>
        <v>1.1.01.02.73 007 074 C</v>
      </c>
      <c r="AR80" s="73" t="e">
        <f>IF(AND(CODIGOS2018[[#This Row],[MARCA SALUD Y CONTRALORIA]]&lt;&gt;"SALUD",COUNTIF([1]!PLANOPROG[AUX LINEA],CODIGOS2018[[#This Row],[Aux PROG CGR]])=0),"INCLUIR","OK")</f>
        <v>#REF!</v>
      </c>
      <c r="AS80" s="72" t="str">
        <f>CONCATENATE(CODIGOS2018[[#This Row],[Código CGR]]," ",CODIGOS2018[[#This Row],[CGR OEI]]," ",CODIGOS2018[[#This Row],[CGR Dest]]," ",CODIGOS2018[[#This Row],[SIT FONDOS]]," ",CODIGOS2018[[#This Row],[CGR Tercero]])</f>
        <v>1.1.01.02.73 007 074 C 000000000000000</v>
      </c>
      <c r="AT80" s="73" t="e">
        <f>IF(AND(CODIGOS2018[[#This Row],[MARCA SALUD Y CONTRALORIA]]&lt;&gt;"SALUD",COUNTIF([1]!PLANOEJEC[AUX LINEA],CODIGOS2018[[#This Row],[Aux EJEC CGR]])=0),"INCLUIR","OK")</f>
        <v>#REF!</v>
      </c>
      <c r="AU8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0" s="76" t="str">
        <f>CONCATENATE(MID(D80,1,1),".",MID(D80,3,1),".",MID(D80,4,2),".",MID(D80,6,2),".",MID(D80,8,2))</f>
        <v>1.1.01.02.73</v>
      </c>
      <c r="AW80" s="77">
        <f>+LEN(CODIGOS2018[[#This Row],[POS PRE]])</f>
        <v>9</v>
      </c>
      <c r="AX80" s="76" t="b">
        <f>+EXACT(CODIGOS2018[[#This Row],[CODIGO AUTOMATICO CGR]],CODIGOS2018[[#This Row],[Código CGR]])</f>
        <v>1</v>
      </c>
      <c r="AY80" s="78" t="s">
        <v>315</v>
      </c>
      <c r="AZ80" s="78" t="b">
        <f>EXACT(CODIGOS2018[[#This Row],[Código FUT]],CODIGOS2018[[#This Row],[CODIFICACION MARCO FISCAL]])</f>
        <v>1</v>
      </c>
      <c r="BA80" s="81" t="s">
        <v>315</v>
      </c>
      <c r="BB80" s="82" t="b">
        <f>EXACT(CODIGOS2018[[#This Row],[Código FUT]],CODIGOS2018[[#This Row],[REPORTE II TRIM]])</f>
        <v>1</v>
      </c>
      <c r="BC80" s="135" t="s">
        <v>315</v>
      </c>
      <c r="BD80" s="135" t="b">
        <f>EXACT(CODIGOS2018[[#This Row],[Código FUT]],CODIGOS2018[[#This Row],[FUT DECRETO LIQ 2019]])</f>
        <v>1</v>
      </c>
    </row>
    <row r="81" spans="1:56" s="23" customFormat="1" ht="15" customHeight="1" x14ac:dyDescent="0.25">
      <c r="A8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0-0010 1105 120203010398 12020301 9999</v>
      </c>
      <c r="B81" s="4" t="s">
        <v>170</v>
      </c>
      <c r="C81" s="64">
        <v>1105</v>
      </c>
      <c r="D81" s="4" t="s">
        <v>40</v>
      </c>
      <c r="E81" s="64">
        <v>12020301</v>
      </c>
      <c r="F81" s="64">
        <v>9999</v>
      </c>
      <c r="G81" s="4" t="s">
        <v>120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-44347502</v>
      </c>
      <c r="O81" s="24"/>
      <c r="P81" s="68">
        <f>CODIGOS2018[[#This Row],[RECAUDOS]]+CODIGOS2018[[#This Row],[AJUSTE]]</f>
        <v>-44347502</v>
      </c>
      <c r="Q8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1" s="60"/>
      <c r="T81" s="60"/>
      <c r="U81" s="26" t="s">
        <v>132</v>
      </c>
      <c r="V81" s="27" t="e">
        <f>IF(Q81="SALUD","SALUD",IF(CODIGOS2018[[#This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1" s="28">
        <v>10</v>
      </c>
      <c r="AA8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1" s="28" t="s">
        <v>510</v>
      </c>
      <c r="AC8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1" s="28" t="s">
        <v>497</v>
      </c>
      <c r="AE8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1" s="28" t="s">
        <v>371</v>
      </c>
      <c r="AG81" s="46" t="s">
        <v>462</v>
      </c>
      <c r="AH8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1" s="47" t="s">
        <v>370</v>
      </c>
      <c r="AJ8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1" s="72" t="str">
        <f>CONCATENATE(CODIGOS2018[[#This Row],[Código CGR]]," ",CODIGOS2018[[#This Row],[CGR OEI]]," ",CODIGOS2018[[#This Row],[CGR Dest]]," ",CODIGOS2018[[#This Row],[SIT FONDOS]])</f>
        <v>1.2.02.03.01.03.98 040 074 C</v>
      </c>
      <c r="AR81" s="73" t="e">
        <f>IF(AND(CODIGOS2018[[#This Row],[MARCA SALUD Y CONTRALORIA]]&lt;&gt;"SALUD",COUNTIF([1]!PLANOPROG[AUX LINEA],CODIGOS2018[[#This Row],[Aux PROG CGR]])=0),"INCLUIR","OK")</f>
        <v>#REF!</v>
      </c>
      <c r="AS81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1.2.02.03.01.03.98 040 074 C 000000000000000</v>
      </c>
      <c r="AT81" s="73" t="e">
        <f>IF(AND(CODIGOS2018[[#This Row],[MARCA SALUD Y CONTRALORIA]]&lt;&gt;"SALUD",COUNTIF([1]!PLANOEJEC[AUX LINEA],CODIGOS2018[[#This Row],[Aux EJEC CGR]])=0),"INCLUIR","OK")</f>
        <v>#REF!</v>
      </c>
      <c r="AU8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1" s="76" t="str">
        <f>CONCATENATE(MID(D81,1,1),".",MID(D81,3,1),".",MID(D81,4,2),".",MID(D81,6,2),".",MID(D81,8,2),".",MID(D81,10,2),".",MID(D81,12,2))</f>
        <v>1.2.02.03.01.03.98</v>
      </c>
      <c r="AW81" s="77">
        <f>+LEN(CODIGOS2018[[#This Row],[POS PRE]])</f>
        <v>13</v>
      </c>
      <c r="AX81" s="76" t="b">
        <f>+EXACT(CODIGOS2018[[#This Row],[CODIGO AUTOMATICO CGR]],CODIGOS2018[[#This Row],[Código CGR]])</f>
        <v>1</v>
      </c>
      <c r="AY81" s="78" t="s">
        <v>370</v>
      </c>
      <c r="AZ81" s="78" t="b">
        <f>EXACT(CODIGOS2018[[#This Row],[Código FUT]],CODIGOS2018[[#This Row],[CODIFICACION MARCO FISCAL]])</f>
        <v>1</v>
      </c>
      <c r="BA81" s="81" t="s">
        <v>370</v>
      </c>
      <c r="BB81" s="82" t="b">
        <f>EXACT(CODIGOS2018[[#This Row],[Código FUT]],CODIGOS2018[[#This Row],[REPORTE II TRIM]])</f>
        <v>1</v>
      </c>
      <c r="BC81" s="135" t="e">
        <v>#N/A</v>
      </c>
      <c r="BD81" s="135" t="e">
        <f>EXACT(CODIGOS2018[[#This Row],[Código FUT]],CODIGOS2018[[#This Row],[FUT DECRETO LIQ 2019]])</f>
        <v>#N/A</v>
      </c>
    </row>
    <row r="82" spans="1:56" s="23" customFormat="1" ht="15" customHeight="1" x14ac:dyDescent="0.25">
      <c r="A8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0-0011 1105 1102010101 9999 9999</v>
      </c>
      <c r="B82" s="4" t="s">
        <v>171</v>
      </c>
      <c r="C82" s="64">
        <v>1105</v>
      </c>
      <c r="D82" s="4" t="s">
        <v>18</v>
      </c>
      <c r="E82" s="64">
        <v>9999</v>
      </c>
      <c r="F82" s="64">
        <v>9999</v>
      </c>
      <c r="G82" s="4" t="s">
        <v>385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24"/>
      <c r="P82" s="68">
        <f>CODIGOS2018[[#This Row],[RECAUDOS]]+CODIGOS2018[[#This Row],[AJUSTE]]</f>
        <v>0</v>
      </c>
      <c r="Q8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2" s="60"/>
      <c r="T82" s="60"/>
      <c r="U82" s="26" t="s">
        <v>498</v>
      </c>
      <c r="V82" s="27" t="e">
        <f>IF(Q82="SALUD","SALUD",IF(CODIGOS2018[[#This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2" s="28">
        <v>10</v>
      </c>
      <c r="AA8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2" s="28" t="s">
        <v>499</v>
      </c>
      <c r="AC8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2" s="28" t="s">
        <v>500</v>
      </c>
      <c r="AE8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2" s="28" t="s">
        <v>371</v>
      </c>
      <c r="AG82" s="46" t="s">
        <v>462</v>
      </c>
      <c r="AH8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2" s="47" t="s">
        <v>334</v>
      </c>
      <c r="AJ8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2" s="72" t="str">
        <f>CONCATENATE(CODIGOS2018[[#This Row],[Código CGR]]," ",CODIGOS2018[[#This Row],[CGR OEI]]," ",CODIGOS2018[[#This Row],[CGR Dest]]," ",CODIGOS2018[[#This Row],[SIT FONDOS]])</f>
        <v>1.1.02.01.01.01 005 039 C</v>
      </c>
      <c r="AR82" s="73" t="e">
        <f>IF(AND(CODIGOS2018[[#This Row],[MARCA SALUD Y CONTRALORIA]]&lt;&gt;"SALUD",COUNTIF([1]!PLANOPROG[AUX LINEA],CODIGOS2018[[#This Row],[Aux PROG CGR]])=0),"INCLUIR","OK")</f>
        <v>#REF!</v>
      </c>
      <c r="AS82" s="72" t="str">
        <f>CONCATENATE(CODIGOS2018[[#This Row],[Código CGR]]," ",CODIGOS2018[[#This Row],[CGR OEI]]," ",CODIGOS2018[[#This Row],[CGR Dest]]," ",CODIGOS2018[[#This Row],[SIT FONDOS]]," ",CODIGOS2018[[#This Row],[CGR Tercero]])</f>
        <v>1.1.02.01.01.01 005 039 C 000000000000000</v>
      </c>
      <c r="AT82" s="73" t="e">
        <f>IF(AND(CODIGOS2018[[#This Row],[MARCA SALUD Y CONTRALORIA]]&lt;&gt;"SALUD",COUNTIF([1]!PLANOEJEC[AUX LINEA],CODIGOS2018[[#This Row],[Aux EJEC CGR]])=0),"INCLUIR","OK")</f>
        <v>#REF!</v>
      </c>
      <c r="AU8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2" s="76" t="str">
        <f>CONCATENATE(MID(D82,1,1),".",MID(D82,3,1),".",MID(D82,4,2),".",MID(D82,6,2),".",MID(D82,8,2),".",MID(D82,10,2))</f>
        <v>1.1.02.01.01.01</v>
      </c>
      <c r="AW82" s="77">
        <f>+LEN(CODIGOS2018[[#This Row],[POS PRE]])</f>
        <v>11</v>
      </c>
      <c r="AX82" s="76" t="b">
        <f>+EXACT(CODIGOS2018[[#This Row],[CODIGO AUTOMATICO CGR]],CODIGOS2018[[#This Row],[Código CGR]])</f>
        <v>1</v>
      </c>
      <c r="AY82" s="78" t="s">
        <v>334</v>
      </c>
      <c r="AZ82" s="78" t="b">
        <f>EXACT(CODIGOS2018[[#This Row],[Código FUT]],CODIGOS2018[[#This Row],[CODIFICACION MARCO FISCAL]])</f>
        <v>1</v>
      </c>
      <c r="BA82" s="81" t="s">
        <v>334</v>
      </c>
      <c r="BB82" s="82" t="b">
        <f>EXACT(CODIGOS2018[[#This Row],[Código FUT]],CODIGOS2018[[#This Row],[REPORTE II TRIM]])</f>
        <v>1</v>
      </c>
      <c r="BC82" s="135" t="e">
        <v>#N/A</v>
      </c>
      <c r="BD82" s="135" t="e">
        <f>EXACT(CODIGOS2018[[#This Row],[Código FUT]],CODIGOS2018[[#This Row],[FUT DECRETO LIQ 2019]])</f>
        <v>#N/A</v>
      </c>
    </row>
    <row r="83" spans="1:56" s="23" customFormat="1" ht="15" customHeight="1" x14ac:dyDescent="0.25">
      <c r="A8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0-0011 1105 1102010301 9999 9999</v>
      </c>
      <c r="B83" s="4" t="s">
        <v>171</v>
      </c>
      <c r="C83" s="64">
        <v>1105</v>
      </c>
      <c r="D83" s="4" t="s">
        <v>20</v>
      </c>
      <c r="E83" s="64">
        <v>9999</v>
      </c>
      <c r="F83" s="64">
        <v>9999</v>
      </c>
      <c r="G83" s="4" t="s">
        <v>387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24"/>
      <c r="P83" s="68">
        <f>CODIGOS2018[[#This Row],[RECAUDOS]]+CODIGOS2018[[#This Row],[AJUSTE]]</f>
        <v>0</v>
      </c>
      <c r="Q8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3" s="60"/>
      <c r="T83" s="60"/>
      <c r="U83" s="26" t="s">
        <v>502</v>
      </c>
      <c r="V83" s="27" t="e">
        <f>IF(Q83="SALUD","SALUD",IF(CODIGOS2018[[#This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3" s="28">
        <v>10</v>
      </c>
      <c r="AA8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3" s="28" t="s">
        <v>503</v>
      </c>
      <c r="AC8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3" s="28" t="s">
        <v>500</v>
      </c>
      <c r="AE8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3" s="28" t="s">
        <v>371</v>
      </c>
      <c r="AG83" s="46" t="s">
        <v>539</v>
      </c>
      <c r="AH8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3" s="47" t="s">
        <v>320</v>
      </c>
      <c r="AJ8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3" s="72" t="str">
        <f>CONCATENATE(CODIGOS2018[[#This Row],[Código CGR]]," ",CODIGOS2018[[#This Row],[CGR OEI]]," ",CODIGOS2018[[#This Row],[CGR Dest]]," ",CODIGOS2018[[#This Row],[SIT FONDOS]])</f>
        <v>1.1.02.01.03.01 006 039 C</v>
      </c>
      <c r="AR83" s="73" t="e">
        <f>IF(AND(CODIGOS2018[[#This Row],[MARCA SALUD Y CONTRALORIA]]&lt;&gt;"SALUD",COUNTIF([1]!PLANOPROG[AUX LINEA],CODIGOS2018[[#This Row],[Aux PROG CGR]])=0),"INCLUIR","OK")</f>
        <v>#REF!</v>
      </c>
      <c r="AS83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1.1.02.01.03.01 006 039 C 110000001700000</v>
      </c>
      <c r="AT83" s="73" t="e">
        <f>IF(AND(CODIGOS2018[[#This Row],[MARCA SALUD Y CONTRALORIA]]&lt;&gt;"SALUD",COUNTIF([1]!PLANOEJEC[AUX LINEA],CODIGOS2018[[#This Row],[Aux EJEC CGR]])=0),"INCLUIR","OK")</f>
        <v>#REF!</v>
      </c>
      <c r="AU8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3" s="76" t="str">
        <f>CONCATENATE(MID(D83,1,1),".",MID(D83,3,1),".",MID(D83,4,2),".",MID(D83,6,2),".",MID(D83,8,2),".",MID(D83,10,2))</f>
        <v>1.1.02.01.03.01</v>
      </c>
      <c r="AW83" s="77">
        <f>+LEN(CODIGOS2018[[#This Row],[POS PRE]])</f>
        <v>11</v>
      </c>
      <c r="AX83" s="76" t="b">
        <f>+EXACT(CODIGOS2018[[#This Row],[CODIGO AUTOMATICO CGR]],CODIGOS2018[[#This Row],[Código CGR]])</f>
        <v>1</v>
      </c>
      <c r="AY83" s="78" t="s">
        <v>320</v>
      </c>
      <c r="AZ83" s="78" t="b">
        <f>EXACT(CODIGOS2018[[#This Row],[Código FUT]],CODIGOS2018[[#This Row],[CODIFICACION MARCO FISCAL]])</f>
        <v>1</v>
      </c>
      <c r="BA83" s="81" t="s">
        <v>320</v>
      </c>
      <c r="BB83" s="82" t="b">
        <f>EXACT(CODIGOS2018[[#This Row],[Código FUT]],CODIGOS2018[[#This Row],[REPORTE II TRIM]])</f>
        <v>1</v>
      </c>
      <c r="BC83" s="135" t="e">
        <v>#N/A</v>
      </c>
      <c r="BD83" s="135" t="e">
        <f>EXACT(CODIGOS2018[[#This Row],[Código FUT]],CODIGOS2018[[#This Row],[FUT DECRETO LIQ 2019]])</f>
        <v>#N/A</v>
      </c>
    </row>
    <row r="84" spans="1:56" s="23" customFormat="1" ht="15" customHeight="1" x14ac:dyDescent="0.25">
      <c r="A8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0-0013 1105 110207010101 11020401 9999</v>
      </c>
      <c r="B84" s="4" t="s">
        <v>172</v>
      </c>
      <c r="C84" s="64">
        <v>1105</v>
      </c>
      <c r="D84" s="4" t="s">
        <v>54</v>
      </c>
      <c r="E84" s="64">
        <v>11020401</v>
      </c>
      <c r="F84" s="64">
        <v>9999</v>
      </c>
      <c r="G84" s="4" t="s">
        <v>416</v>
      </c>
      <c r="H84" s="65">
        <v>-3116611795</v>
      </c>
      <c r="I84" s="65">
        <v>0</v>
      </c>
      <c r="J84" s="65">
        <v>0</v>
      </c>
      <c r="K84" s="65">
        <v>0</v>
      </c>
      <c r="L84" s="65">
        <v>0</v>
      </c>
      <c r="M84" s="65">
        <v>-3116611795</v>
      </c>
      <c r="N84" s="65">
        <v>-3771749482</v>
      </c>
      <c r="O84" s="24"/>
      <c r="P84" s="68">
        <f>CODIGOS2018[[#This Row],[RECAUDOS]]+CODIGOS2018[[#This Row],[AJUSTE]]</f>
        <v>-3771749482</v>
      </c>
      <c r="Q8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4" s="60"/>
      <c r="T84" s="60"/>
      <c r="U84" s="26" t="s">
        <v>126</v>
      </c>
      <c r="V84" s="27" t="e">
        <f>IF(Q84="SALUD","SALUD",IF(CODIGOS2018[[#This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4" s="28">
        <v>10</v>
      </c>
      <c r="AA8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4" s="28" t="s">
        <v>499</v>
      </c>
      <c r="AC8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4" s="28" t="s">
        <v>500</v>
      </c>
      <c r="AE8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4" s="28" t="s">
        <v>371</v>
      </c>
      <c r="AG84" s="46" t="s">
        <v>462</v>
      </c>
      <c r="AH8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4" s="47" t="s">
        <v>316</v>
      </c>
      <c r="AJ8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4" s="72" t="str">
        <f>CONCATENATE(CODIGOS2018[[#This Row],[Código CGR]]," ",CODIGOS2018[[#This Row],[CGR OEI]]," ",CODIGOS2018[[#This Row],[CGR Dest]]," ",CODIGOS2018[[#This Row],[SIT FONDOS]])</f>
        <v>1.1.02.98.98 005 039 C</v>
      </c>
      <c r="AR84" s="73" t="e">
        <f>IF(AND(CODIGOS2018[[#This Row],[MARCA SALUD Y CONTRALORIA]]&lt;&gt;"SALUD",COUNTIF([1]!PLANOPROG[AUX LINEA],CODIGOS2018[[#This Row],[Aux PROG CGR]])=0),"INCLUIR","OK")</f>
        <v>#REF!</v>
      </c>
      <c r="AS84" s="72" t="str">
        <f>CONCATENATE(CODIGOS2018[[#This Row],[Código CGR]]," ",CODIGOS2018[[#This Row],[CGR OEI]]," ",CODIGOS2018[[#This Row],[CGR Dest]]," ",CODIGOS2018[[#This Row],[SIT FONDOS]]," ",CODIGOS2018[[#This Row],[CGR Tercero]])</f>
        <v>1.1.02.98.98 005 039 C 000000000000000</v>
      </c>
      <c r="AT84" s="73" t="e">
        <f>IF(AND(CODIGOS2018[[#This Row],[MARCA SALUD Y CONTRALORIA]]&lt;&gt;"SALUD",COUNTIF([1]!PLANOEJEC[AUX LINEA],CODIGOS2018[[#This Row],[Aux EJEC CGR]])=0),"INCLUIR","OK")</f>
        <v>#REF!</v>
      </c>
      <c r="AU8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4" s="76" t="str">
        <f>CONCATENATE(MID(D84,1,1),".",MID(D84,3,1),".",MID(D84,4,2),".",MID(D84,6,2),".",MID(D84,8,2),".",MID(D84,10,2),".",MID(D84,12,2))</f>
        <v>1.1.02.07.01.01.01</v>
      </c>
      <c r="AW84" s="77">
        <f>+LEN(CODIGOS2018[[#This Row],[POS PRE]])</f>
        <v>13</v>
      </c>
      <c r="AX84" s="76" t="b">
        <f>+EXACT(CODIGOS2018[[#This Row],[CODIGO AUTOMATICO CGR]],CODIGOS2018[[#This Row],[Código CGR]])</f>
        <v>0</v>
      </c>
      <c r="AY84" s="78" t="s">
        <v>316</v>
      </c>
      <c r="AZ84" s="78" t="b">
        <f>EXACT(CODIGOS2018[[#This Row],[Código FUT]],CODIGOS2018[[#This Row],[CODIFICACION MARCO FISCAL]])</f>
        <v>1</v>
      </c>
      <c r="BA84" s="81" t="s">
        <v>316</v>
      </c>
      <c r="BB84" s="82" t="b">
        <f>EXACT(CODIGOS2018[[#This Row],[Código FUT]],CODIGOS2018[[#This Row],[REPORTE II TRIM]])</f>
        <v>1</v>
      </c>
      <c r="BC84" s="135" t="s">
        <v>316</v>
      </c>
      <c r="BD84" s="135" t="b">
        <f>EXACT(CODIGOS2018[[#This Row],[Código FUT]],CODIGOS2018[[#This Row],[FUT DECRETO LIQ 2019]])</f>
        <v>1</v>
      </c>
    </row>
    <row r="85" spans="1:56" s="23" customFormat="1" ht="15" customHeight="1" x14ac:dyDescent="0.25">
      <c r="A8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0-0013 1105 110207010102 11020401 9999</v>
      </c>
      <c r="B85" s="4" t="s">
        <v>172</v>
      </c>
      <c r="C85" s="64">
        <v>1105</v>
      </c>
      <c r="D85" s="4" t="s">
        <v>55</v>
      </c>
      <c r="E85" s="64">
        <v>11020401</v>
      </c>
      <c r="F85" s="64">
        <v>9999</v>
      </c>
      <c r="G85" s="4" t="s">
        <v>417</v>
      </c>
      <c r="H85" s="65">
        <v>-2351128196</v>
      </c>
      <c r="I85" s="65">
        <v>0</v>
      </c>
      <c r="J85" s="65">
        <v>0</v>
      </c>
      <c r="K85" s="65">
        <v>0</v>
      </c>
      <c r="L85" s="65">
        <v>0</v>
      </c>
      <c r="M85" s="65">
        <v>-2351128196</v>
      </c>
      <c r="N85" s="65">
        <v>-2759824482</v>
      </c>
      <c r="O85" s="24"/>
      <c r="P85" s="68">
        <f>CODIGOS2018[[#This Row],[RECAUDOS]]+CODIGOS2018[[#This Row],[AJUSTE]]</f>
        <v>-2759824482</v>
      </c>
      <c r="Q8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5" s="60"/>
      <c r="T85" s="60"/>
      <c r="U85" s="26" t="s">
        <v>126</v>
      </c>
      <c r="V85" s="27" t="e">
        <f>IF(Q85="SALUD","SALUD",IF(CODIGOS2018[[#This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5" s="28">
        <v>10</v>
      </c>
      <c r="AA8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5" s="28" t="s">
        <v>499</v>
      </c>
      <c r="AC8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5" s="28" t="s">
        <v>500</v>
      </c>
      <c r="AE8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5" s="28" t="s">
        <v>371</v>
      </c>
      <c r="AG85" s="46" t="s">
        <v>462</v>
      </c>
      <c r="AH8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5" s="47" t="s">
        <v>316</v>
      </c>
      <c r="AJ8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5" s="72" t="str">
        <f>CONCATENATE(CODIGOS2018[[#This Row],[Código CGR]]," ",CODIGOS2018[[#This Row],[CGR OEI]]," ",CODIGOS2018[[#This Row],[CGR Dest]]," ",CODIGOS2018[[#This Row],[SIT FONDOS]])</f>
        <v>1.1.02.98.98 005 039 C</v>
      </c>
      <c r="AR85" s="73" t="e">
        <f>IF(AND(CODIGOS2018[[#This Row],[MARCA SALUD Y CONTRALORIA]]&lt;&gt;"SALUD",COUNTIF([1]!PLANOPROG[AUX LINEA],CODIGOS2018[[#This Row],[Aux PROG CGR]])=0),"INCLUIR","OK")</f>
        <v>#REF!</v>
      </c>
      <c r="AS85" s="72" t="str">
        <f>CONCATENATE(CODIGOS2018[[#This Row],[Código CGR]]," ",CODIGOS2018[[#This Row],[CGR OEI]]," ",CODIGOS2018[[#This Row],[CGR Dest]]," ",CODIGOS2018[[#This Row],[SIT FONDOS]]," ",CODIGOS2018[[#This Row],[CGR Tercero]])</f>
        <v>1.1.02.98.98 005 039 C 000000000000000</v>
      </c>
      <c r="AT85" s="73" t="e">
        <f>IF(AND(CODIGOS2018[[#This Row],[MARCA SALUD Y CONTRALORIA]]&lt;&gt;"SALUD",COUNTIF([1]!PLANOEJEC[AUX LINEA],CODIGOS2018[[#This Row],[Aux EJEC CGR]])=0),"INCLUIR","OK")</f>
        <v>#REF!</v>
      </c>
      <c r="AU8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5" s="76" t="str">
        <f>CONCATENATE(MID(D85,1,1),".",MID(D85,3,1),".",MID(D85,4,2),".",MID(D85,6,2),".",MID(D85,8,2),".",MID(D85,10,2),".",MID(D85,12,2))</f>
        <v>1.1.02.07.01.01.02</v>
      </c>
      <c r="AW85" s="77">
        <f>+LEN(CODIGOS2018[[#This Row],[POS PRE]])</f>
        <v>13</v>
      </c>
      <c r="AX85" s="76" t="b">
        <f>+EXACT(CODIGOS2018[[#This Row],[CODIGO AUTOMATICO CGR]],CODIGOS2018[[#This Row],[Código CGR]])</f>
        <v>0</v>
      </c>
      <c r="AY85" s="78" t="s">
        <v>316</v>
      </c>
      <c r="AZ85" s="78" t="b">
        <f>EXACT(CODIGOS2018[[#This Row],[Código FUT]],CODIGOS2018[[#This Row],[CODIFICACION MARCO FISCAL]])</f>
        <v>1</v>
      </c>
      <c r="BA85" s="81" t="s">
        <v>316</v>
      </c>
      <c r="BB85" s="82" t="b">
        <f>EXACT(CODIGOS2018[[#This Row],[Código FUT]],CODIGOS2018[[#This Row],[REPORTE II TRIM]])</f>
        <v>1</v>
      </c>
      <c r="BC85" s="135" t="s">
        <v>316</v>
      </c>
      <c r="BD85" s="135" t="b">
        <f>EXACT(CODIGOS2018[[#This Row],[Código FUT]],CODIGOS2018[[#This Row],[FUT DECRETO LIQ 2019]])</f>
        <v>1</v>
      </c>
    </row>
    <row r="86" spans="1:56" s="23" customFormat="1" ht="15" customHeight="1" x14ac:dyDescent="0.25">
      <c r="A8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0-0013 1105 120203010398 12020301 9999</v>
      </c>
      <c r="B86" s="4" t="s">
        <v>172</v>
      </c>
      <c r="C86" s="64">
        <v>1105</v>
      </c>
      <c r="D86" s="4" t="s">
        <v>40</v>
      </c>
      <c r="E86" s="64">
        <v>12020301</v>
      </c>
      <c r="F86" s="64">
        <v>9999</v>
      </c>
      <c r="G86" s="4" t="s">
        <v>120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-76714886</v>
      </c>
      <c r="O86" s="24"/>
      <c r="P86" s="68">
        <f>CODIGOS2018[[#This Row],[RECAUDOS]]+CODIGOS2018[[#This Row],[AJUSTE]]</f>
        <v>-76714886</v>
      </c>
      <c r="Q8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6" s="60"/>
      <c r="T86" s="60"/>
      <c r="U86" s="26" t="s">
        <v>132</v>
      </c>
      <c r="V86" s="27" t="e">
        <f>IF(Q86="SALUD","SALUD",IF(CODIGOS2018[[#This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6" s="28">
        <v>10</v>
      </c>
      <c r="AA8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6" s="28" t="s">
        <v>510</v>
      </c>
      <c r="AC8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6" s="28" t="s">
        <v>500</v>
      </c>
      <c r="AE8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6" s="28" t="s">
        <v>371</v>
      </c>
      <c r="AG86" s="46" t="s">
        <v>462</v>
      </c>
      <c r="AH8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6" s="47" t="s">
        <v>370</v>
      </c>
      <c r="AJ8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6" s="72" t="str">
        <f>CONCATENATE(CODIGOS2018[[#This Row],[Código CGR]]," ",CODIGOS2018[[#This Row],[CGR OEI]]," ",CODIGOS2018[[#This Row],[CGR Dest]]," ",CODIGOS2018[[#This Row],[SIT FONDOS]])</f>
        <v>1.2.02.03.01.03.98 040 039 C</v>
      </c>
      <c r="AR86" s="73" t="e">
        <f>IF(AND(CODIGOS2018[[#This Row],[MARCA SALUD Y CONTRALORIA]]&lt;&gt;"SALUD",COUNTIF([1]!PLANOPROG[AUX LINEA],CODIGOS2018[[#This Row],[Aux PROG CGR]])=0),"INCLUIR","OK")</f>
        <v>#REF!</v>
      </c>
      <c r="AS86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1.2.02.03.01.03.98 040 039 C 000000000000000</v>
      </c>
      <c r="AT86" s="73" t="e">
        <f>IF(AND(CODIGOS2018[[#This Row],[MARCA SALUD Y CONTRALORIA]]&lt;&gt;"SALUD",COUNTIF([1]!PLANOEJEC[AUX LINEA],CODIGOS2018[[#This Row],[Aux EJEC CGR]])=0),"INCLUIR","OK")</f>
        <v>#REF!</v>
      </c>
      <c r="AU8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6" s="76" t="str">
        <f>CONCATENATE(MID(D86,1,1),".",MID(D86,3,1),".",MID(D86,4,2),".",MID(D86,6,2),".",MID(D86,8,2),".",MID(D86,10,2),".",MID(D86,12,2))</f>
        <v>1.2.02.03.01.03.98</v>
      </c>
      <c r="AW86" s="77">
        <f>+LEN(CODIGOS2018[[#This Row],[POS PRE]])</f>
        <v>13</v>
      </c>
      <c r="AX86" s="76" t="b">
        <f>+EXACT(CODIGOS2018[[#This Row],[CODIGO AUTOMATICO CGR]],CODIGOS2018[[#This Row],[Código CGR]])</f>
        <v>1</v>
      </c>
      <c r="AY86" s="78" t="s">
        <v>370</v>
      </c>
      <c r="AZ86" s="78" t="b">
        <f>EXACT(CODIGOS2018[[#This Row],[Código FUT]],CODIGOS2018[[#This Row],[CODIFICACION MARCO FISCAL]])</f>
        <v>1</v>
      </c>
      <c r="BA86" s="81" t="s">
        <v>370</v>
      </c>
      <c r="BB86" s="82" t="b">
        <f>EXACT(CODIGOS2018[[#This Row],[Código FUT]],CODIGOS2018[[#This Row],[REPORTE II TRIM]])</f>
        <v>1</v>
      </c>
      <c r="BC86" s="135" t="e">
        <v>#N/A</v>
      </c>
      <c r="BD86" s="135" t="e">
        <f>EXACT(CODIGOS2018[[#This Row],[Código FUT]],CODIGOS2018[[#This Row],[FUT DECRETO LIQ 2019]])</f>
        <v>#N/A</v>
      </c>
    </row>
    <row r="87" spans="1:56" s="23" customFormat="1" ht="15" customHeight="1" x14ac:dyDescent="0.25">
      <c r="A8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0-0014 1105 110202030103010198 11020201 9999</v>
      </c>
      <c r="B87" s="4" t="s">
        <v>173</v>
      </c>
      <c r="C87" s="64">
        <v>1105</v>
      </c>
      <c r="D87" s="4" t="s">
        <v>56</v>
      </c>
      <c r="E87" s="64">
        <v>11020201</v>
      </c>
      <c r="F87" s="64">
        <v>9999</v>
      </c>
      <c r="G87" s="4" t="s">
        <v>131</v>
      </c>
      <c r="H87" s="65">
        <v>-347760000</v>
      </c>
      <c r="I87" s="65">
        <v>0</v>
      </c>
      <c r="J87" s="65">
        <v>0</v>
      </c>
      <c r="K87" s="65">
        <v>0</v>
      </c>
      <c r="L87" s="65">
        <v>0</v>
      </c>
      <c r="M87" s="65">
        <v>-347760000</v>
      </c>
      <c r="N87" s="65">
        <v>-118480764</v>
      </c>
      <c r="O87" s="24"/>
      <c r="P87" s="68">
        <f>CODIGOS2018[[#This Row],[RECAUDOS]]+CODIGOS2018[[#This Row],[AJUSTE]]</f>
        <v>-118480764</v>
      </c>
      <c r="Q8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7" s="60"/>
      <c r="T87" s="60"/>
      <c r="U87" s="26" t="s">
        <v>562</v>
      </c>
      <c r="V87" s="27" t="e">
        <f>IF(Q87="SALUD","SALUD",IF(CODIGOS2018[[#This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7" s="28">
        <v>10</v>
      </c>
      <c r="AA8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7" s="28" t="s">
        <v>471</v>
      </c>
      <c r="AC8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7" s="28" t="s">
        <v>488</v>
      </c>
      <c r="AE8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7" s="28" t="s">
        <v>371</v>
      </c>
      <c r="AG87" s="46" t="s">
        <v>543</v>
      </c>
      <c r="AH8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7" s="47" t="s">
        <v>815</v>
      </c>
      <c r="AJ8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7" s="72" t="str">
        <f>CONCATENATE(CODIGOS2018[[#This Row],[Código CGR]]," ",CODIGOS2018[[#This Row],[CGR OEI]]," ",CODIGOS2018[[#This Row],[CGR Dest]]," ",CODIGOS2018[[#This Row],[SIT FONDOS]])</f>
        <v>1.2.02.98 019 066 C</v>
      </c>
      <c r="AR87" s="73" t="e">
        <f>IF(AND(CODIGOS2018[[#This Row],[MARCA SALUD Y CONTRALORIA]]&lt;&gt;"SALUD",COUNTIF([1]!PLANOPROG[AUX LINEA],CODIGOS2018[[#This Row],[Aux PROG CGR]])=0),"INCLUIR","OK")</f>
        <v>#REF!</v>
      </c>
      <c r="AS87" s="72" t="str">
        <f>CONCATENATE(CODIGOS2018[[#This Row],[Código CGR]]," ",CODIGOS2018[[#This Row],[CGR OEI]]," ",CODIGOS2018[[#This Row],[CGR Dest]]," ",CODIGOS2018[[#This Row],[SIT FONDOS]]," ",CODIGOS2018[[#This Row],[CGR Tercero]])</f>
        <v>1.2.02.98 019 066 C 200000000000000</v>
      </c>
      <c r="AT87" s="73" t="e">
        <f>IF(AND(CODIGOS2018[[#This Row],[MARCA SALUD Y CONTRALORIA]]&lt;&gt;"SALUD",COUNTIF([1]!PLANOEJEC[AUX LINEA],CODIGOS2018[[#This Row],[Aux EJEC CGR]])=0),"INCLUIR","OK")</f>
        <v>#REF!</v>
      </c>
      <c r="AU8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7" s="76" t="str">
        <f>CONCATENATE(MID(D87,1,1),".",MID(D87,3,1),".",MID(D87,4,2),".",MID(D87,6,2),".",MID(D87,8,2),".",MID(D87,10,2),".",MID(D87,12,2),".",MID(D87,14,2),".",MID(D87,16,2),".",MID(D87,18,2))</f>
        <v>1.1.02.02.03.01.03.01.01.98</v>
      </c>
      <c r="AW87" s="77">
        <f>+LEN(CODIGOS2018[[#This Row],[POS PRE]])</f>
        <v>19</v>
      </c>
      <c r="AX87" s="76" t="b">
        <f>+EXACT(CODIGOS2018[[#This Row],[CODIGO AUTOMATICO CGR]],CODIGOS2018[[#This Row],[Código CGR]])</f>
        <v>0</v>
      </c>
      <c r="AY87" s="78" t="s">
        <v>561</v>
      </c>
      <c r="AZ87" s="78" t="b">
        <f>EXACT(CODIGOS2018[[#This Row],[Código FUT]],CODIGOS2018[[#This Row],[CODIFICACION MARCO FISCAL]])</f>
        <v>0</v>
      </c>
      <c r="BA87" s="81" t="s">
        <v>561</v>
      </c>
      <c r="BB87" s="82" t="b">
        <f>EXACT(CODIGOS2018[[#This Row],[Código FUT]],CODIGOS2018[[#This Row],[REPORTE II TRIM]])</f>
        <v>0</v>
      </c>
      <c r="BC87" s="135" t="e">
        <v>#N/A</v>
      </c>
      <c r="BD87" s="135" t="e">
        <f>EXACT(CODIGOS2018[[#This Row],[Código FUT]],CODIGOS2018[[#This Row],[FUT DECRETO LIQ 2019]])</f>
        <v>#N/A</v>
      </c>
    </row>
    <row r="88" spans="1:56" s="23" customFormat="1" ht="15" customHeight="1" x14ac:dyDescent="0.25">
      <c r="A8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0-0014 1105 120203010398 12020301 9999</v>
      </c>
      <c r="B88" s="4" t="s">
        <v>173</v>
      </c>
      <c r="C88" s="64">
        <v>1105</v>
      </c>
      <c r="D88" s="4" t="s">
        <v>40</v>
      </c>
      <c r="E88" s="64">
        <v>12020301</v>
      </c>
      <c r="F88" s="64">
        <v>9999</v>
      </c>
      <c r="G88" s="4" t="s">
        <v>120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-509720</v>
      </c>
      <c r="O88" s="24"/>
      <c r="P88" s="68">
        <f>CODIGOS2018[[#This Row],[RECAUDOS]]+CODIGOS2018[[#This Row],[AJUSTE]]</f>
        <v>-509720</v>
      </c>
      <c r="Q8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8" s="60"/>
      <c r="T88" s="60"/>
      <c r="U88" s="26" t="s">
        <v>132</v>
      </c>
      <c r="V88" s="27" t="e">
        <f>IF(Q88="SALUD","SALUD",IF(CODIGOS2018[[#This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8" s="28">
        <v>10</v>
      </c>
      <c r="AA8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8" s="28" t="s">
        <v>510</v>
      </c>
      <c r="AC8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8" s="28" t="s">
        <v>488</v>
      </c>
      <c r="AE8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8" s="28" t="s">
        <v>371</v>
      </c>
      <c r="AG88" s="46" t="s">
        <v>462</v>
      </c>
      <c r="AH8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8" s="47" t="s">
        <v>370</v>
      </c>
      <c r="AJ8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8" s="72" t="str">
        <f>CONCATENATE(CODIGOS2018[[#This Row],[Código CGR]]," ",CODIGOS2018[[#This Row],[CGR OEI]]," ",CODIGOS2018[[#This Row],[CGR Dest]]," ",CODIGOS2018[[#This Row],[SIT FONDOS]])</f>
        <v>1.2.02.03.01.03.98 040 066 C</v>
      </c>
      <c r="AR88" s="73" t="e">
        <f>IF(AND(CODIGOS2018[[#This Row],[MARCA SALUD Y CONTRALORIA]]&lt;&gt;"SALUD",COUNTIF([1]!PLANOPROG[AUX LINEA],CODIGOS2018[[#This Row],[Aux PROG CGR]])=0),"INCLUIR","OK")</f>
        <v>#REF!</v>
      </c>
      <c r="AS8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000000000000000</v>
      </c>
      <c r="AT88" s="73" t="e">
        <f>IF(AND(CODIGOS2018[[#This Row],[MARCA SALUD Y CONTRALORIA]]&lt;&gt;"SALUD",COUNTIF([1]!PLANOEJEC[AUX LINEA],CODIGOS2018[[#This Row],[Aux EJEC CGR]])=0),"INCLUIR","OK")</f>
        <v>#REF!</v>
      </c>
      <c r="AU8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8" s="76" t="str">
        <f>CONCATENATE(MID(D88,1,1),".",MID(D88,3,1),".",MID(D88,4,2),".",MID(D88,6,2),".",MID(D88,8,2),".",MID(D88,10,2),".",MID(D88,12,2))</f>
        <v>1.2.02.03.01.03.98</v>
      </c>
      <c r="AW88" s="77">
        <f>+LEN(CODIGOS2018[[#This Row],[POS PRE]])</f>
        <v>13</v>
      </c>
      <c r="AX88" s="76" t="b">
        <f>+EXACT(CODIGOS2018[[#This Row],[CODIGO AUTOMATICO CGR]],CODIGOS2018[[#This Row],[Código CGR]])</f>
        <v>1</v>
      </c>
      <c r="AY88" s="78" t="s">
        <v>370</v>
      </c>
      <c r="AZ88" s="78" t="b">
        <f>EXACT(CODIGOS2018[[#This Row],[Código FUT]],CODIGOS2018[[#This Row],[CODIFICACION MARCO FISCAL]])</f>
        <v>1</v>
      </c>
      <c r="BA88" s="81" t="s">
        <v>370</v>
      </c>
      <c r="BB88" s="82" t="b">
        <f>EXACT(CODIGOS2018[[#This Row],[Código FUT]],CODIGOS2018[[#This Row],[REPORTE II TRIM]])</f>
        <v>1</v>
      </c>
      <c r="BC88" s="135" t="e">
        <v>#N/A</v>
      </c>
      <c r="BD88" s="135" t="e">
        <f>EXACT(CODIGOS2018[[#This Row],[Código FUT]],CODIGOS2018[[#This Row],[FUT DECRETO LIQ 2019]])</f>
        <v>#N/A</v>
      </c>
    </row>
    <row r="89" spans="1:56" s="23" customFormat="1" ht="15" customHeight="1" x14ac:dyDescent="0.25">
      <c r="A8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0-0018 1105 110102631701 11010208 9999</v>
      </c>
      <c r="B89" s="4" t="s">
        <v>174</v>
      </c>
      <c r="C89" s="64">
        <v>1105</v>
      </c>
      <c r="D89" s="4" t="s">
        <v>52</v>
      </c>
      <c r="E89" s="64">
        <v>11010208</v>
      </c>
      <c r="F89" s="64">
        <v>9999</v>
      </c>
      <c r="G89" s="4" t="s">
        <v>161</v>
      </c>
      <c r="H89" s="65">
        <v>-4082427899</v>
      </c>
      <c r="I89" s="65">
        <v>0</v>
      </c>
      <c r="J89" s="65">
        <v>0</v>
      </c>
      <c r="K89" s="65">
        <v>0</v>
      </c>
      <c r="L89" s="65">
        <v>0</v>
      </c>
      <c r="M89" s="65">
        <v>-4082427899</v>
      </c>
      <c r="N89" s="65">
        <v>-2169301816</v>
      </c>
      <c r="O89" s="24"/>
      <c r="P89" s="68">
        <f>CODIGOS2018[[#This Row],[RECAUDOS]]+CODIGOS2018[[#This Row],[AJUSTE]]</f>
        <v>-2169301816</v>
      </c>
      <c r="Q8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8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89" s="60"/>
      <c r="T89" s="60"/>
      <c r="U89" s="26" t="s">
        <v>736</v>
      </c>
      <c r="V89" s="27" t="e">
        <f>IF(Q89="SALUD","SALUD",IF(CODIGOS2018[[#This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8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8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8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89" s="28" t="s">
        <v>736</v>
      </c>
      <c r="AA8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89" s="28" t="s">
        <v>736</v>
      </c>
      <c r="AC8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89" s="28" t="s">
        <v>736</v>
      </c>
      <c r="AE8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89" s="28" t="s">
        <v>736</v>
      </c>
      <c r="AG89" s="46" t="s">
        <v>736</v>
      </c>
      <c r="AH8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89" s="47" t="s">
        <v>736</v>
      </c>
      <c r="AJ8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8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8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89" s="72" t="str">
        <f>CONCATENATE(CODIGOS2018[[#This Row],[Código CGR]]," ",CODIGOS2018[[#This Row],[CGR OEI]]," ",CODIGOS2018[[#This Row],[CGR Dest]]," ",CODIGOS2018[[#This Row],[SIT FONDOS]])</f>
        <v>SALUD SALUD SALUD SALUD</v>
      </c>
      <c r="AR89" s="73" t="e">
        <f>IF(AND(CODIGOS2018[[#This Row],[MARCA SALUD Y CONTRALORIA]]&lt;&gt;"SALUD",COUNTIF([1]!PLANOPROG[AUX LINEA],CODIGOS2018[[#This Row],[Aux PROG CGR]])=0),"INCLUIR","OK")</f>
        <v>#REF!</v>
      </c>
      <c r="AS89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89" s="73" t="e">
        <f>IF(AND(CODIGOS2018[[#This Row],[MARCA SALUD Y CONTRALORIA]]&lt;&gt;"SALUD",COUNTIF([1]!PLANOEJEC[AUX LINEA],CODIGOS2018[[#This Row],[Aux EJEC CGR]])=0),"INCLUIR","OK")</f>
        <v>#REF!</v>
      </c>
      <c r="AU8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89" s="76" t="str">
        <f>CONCATENATE(MID(D89,1,1),".",MID(D89,3,1),".",MID(D89,4,2),".",MID(D89,6,2),".",MID(D89,8,2),".",MID(D89,10,2),".",MID(D89,12,2),".",MID(D89,14,2))</f>
        <v>1.1.01.02.63.17.01.</v>
      </c>
      <c r="AW89" s="77">
        <f>+LEN(CODIGOS2018[[#This Row],[POS PRE]])</f>
        <v>13</v>
      </c>
      <c r="AX89" s="76" t="b">
        <f>+EXACT(CODIGOS2018[[#This Row],[CODIGO AUTOMATICO CGR]],CODIGOS2018[[#This Row],[Código CGR]])</f>
        <v>0</v>
      </c>
      <c r="AY89" s="78" t="s">
        <v>313</v>
      </c>
      <c r="AZ89" s="78" t="b">
        <f>EXACT(CODIGOS2018[[#This Row],[Código FUT]],CODIGOS2018[[#This Row],[CODIFICACION MARCO FISCAL]])</f>
        <v>0</v>
      </c>
      <c r="BA89" s="81" t="s">
        <v>736</v>
      </c>
      <c r="BB89" s="82" t="b">
        <f>EXACT(CODIGOS2018[[#This Row],[Código FUT]],CODIGOS2018[[#This Row],[REPORTE II TRIM]])</f>
        <v>1</v>
      </c>
      <c r="BC89" s="135" t="s">
        <v>313</v>
      </c>
      <c r="BD89" s="135" t="b">
        <f>EXACT(CODIGOS2018[[#This Row],[Código FUT]],CODIGOS2018[[#This Row],[FUT DECRETO LIQ 2019]])</f>
        <v>0</v>
      </c>
    </row>
    <row r="90" spans="1:56" s="23" customFormat="1" ht="15" customHeight="1" x14ac:dyDescent="0.25">
      <c r="A9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0-0018 1105 120203010398 12020301 9999</v>
      </c>
      <c r="B90" s="4" t="s">
        <v>174</v>
      </c>
      <c r="C90" s="64">
        <v>1105</v>
      </c>
      <c r="D90" s="4" t="s">
        <v>40</v>
      </c>
      <c r="E90" s="64">
        <v>12020301</v>
      </c>
      <c r="F90" s="64">
        <v>9999</v>
      </c>
      <c r="G90" s="4" t="s">
        <v>120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-10132694</v>
      </c>
      <c r="O90" s="24"/>
      <c r="P90" s="68">
        <f>CODIGOS2018[[#This Row],[RECAUDOS]]+CODIGOS2018[[#This Row],[AJUSTE]]</f>
        <v>-10132694</v>
      </c>
      <c r="Q9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0" s="60"/>
      <c r="T90" s="83" t="s">
        <v>979</v>
      </c>
      <c r="U90" s="26" t="s">
        <v>132</v>
      </c>
      <c r="V90" s="27" t="e">
        <f>IF(Q90="SALUD","SALUD",IF(CODIGOS2018[[#This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0" s="28">
        <v>10</v>
      </c>
      <c r="AA9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0" s="28" t="s">
        <v>510</v>
      </c>
      <c r="AC9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0" s="28" t="s">
        <v>470</v>
      </c>
      <c r="AE9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0" s="28" t="s">
        <v>371</v>
      </c>
      <c r="AG90" s="46" t="s">
        <v>462</v>
      </c>
      <c r="AH9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0" s="47" t="s">
        <v>370</v>
      </c>
      <c r="AJ9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0" s="72" t="str">
        <f>CONCATENATE(CODIGOS2018[[#This Row],[Código CGR]]," ",CODIGOS2018[[#This Row],[CGR OEI]]," ",CODIGOS2018[[#This Row],[CGR Dest]]," ",CODIGOS2018[[#This Row],[SIT FONDOS]])</f>
        <v>1.2.02.03.01.03.98 040 010 C</v>
      </c>
      <c r="AR90" s="73" t="e">
        <f>IF(AND(CODIGOS2018[[#This Row],[MARCA SALUD Y CONTRALORIA]]&lt;&gt;"SALUD",COUNTIF([1]!PLANOPROG[AUX LINEA],CODIGOS2018[[#This Row],[Aux PROG CGR]])=0),"INCLUIR","OK")</f>
        <v>#REF!</v>
      </c>
      <c r="AS90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1.2.02.03.01.03.98 040 010 C 000000000000000</v>
      </c>
      <c r="AT90" s="73" t="e">
        <f>IF(AND(CODIGOS2018[[#This Row],[MARCA SALUD Y CONTRALORIA]]&lt;&gt;"SALUD",COUNTIF([1]!PLANOEJEC[AUX LINEA],CODIGOS2018[[#This Row],[Aux EJEC CGR]])=0),"INCLUIR","OK")</f>
        <v>#REF!</v>
      </c>
      <c r="AU9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0" s="76" t="str">
        <f>CONCATENATE(MID(D90,1,1),".",MID(D90,3,1),".",MID(D90,4,2),".",MID(D90,6,2),".",MID(D90,8,2),".",MID(D90,10,2),".",MID(D90,12,2),".",MID(D90,14,2))</f>
        <v>1.2.02.03.01.03.98.</v>
      </c>
      <c r="AW90" s="77">
        <f>+LEN(CODIGOS2018[[#This Row],[POS PRE]])</f>
        <v>13</v>
      </c>
      <c r="AX90" s="76" t="b">
        <f>+EXACT(CODIGOS2018[[#This Row],[CODIGO AUTOMATICO CGR]],CODIGOS2018[[#This Row],[Código CGR]])</f>
        <v>0</v>
      </c>
      <c r="AY90" s="78" t="s">
        <v>370</v>
      </c>
      <c r="AZ90" s="78" t="b">
        <f>EXACT(CODIGOS2018[[#This Row],[Código FUT]],CODIGOS2018[[#This Row],[CODIFICACION MARCO FISCAL]])</f>
        <v>1</v>
      </c>
      <c r="BA90" s="81" t="s">
        <v>370</v>
      </c>
      <c r="BB90" s="82" t="b">
        <f>EXACT(CODIGOS2018[[#This Row],[Código FUT]],CODIGOS2018[[#This Row],[REPORTE II TRIM]])</f>
        <v>1</v>
      </c>
      <c r="BC90" s="135" t="s">
        <v>370</v>
      </c>
      <c r="BD90" s="135" t="b">
        <f>EXACT(CODIGOS2018[[#This Row],[Código FUT]],CODIGOS2018[[#This Row],[FUT DECRETO LIQ 2019]])</f>
        <v>1</v>
      </c>
    </row>
    <row r="91" spans="1:56" s="23" customFormat="1" ht="15" customHeight="1" x14ac:dyDescent="0.25">
      <c r="A9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0-0020 1105 120203010398 12020301 9999</v>
      </c>
      <c r="B91" s="4" t="s">
        <v>175</v>
      </c>
      <c r="C91" s="64">
        <v>1105</v>
      </c>
      <c r="D91" s="4" t="s">
        <v>40</v>
      </c>
      <c r="E91" s="64">
        <v>12020301</v>
      </c>
      <c r="F91" s="64">
        <v>9999</v>
      </c>
      <c r="G91" s="4" t="s">
        <v>120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-314133</v>
      </c>
      <c r="O91" s="24"/>
      <c r="P91" s="68">
        <f>CODIGOS2018[[#This Row],[RECAUDOS]]+CODIGOS2018[[#This Row],[AJUSTE]]</f>
        <v>-314133</v>
      </c>
      <c r="Q9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1" s="60"/>
      <c r="T91" s="60"/>
      <c r="U91" s="26" t="s">
        <v>132</v>
      </c>
      <c r="V91" s="27" t="e">
        <f>IF(Q91="SALUD","SALUD",IF(CODIGOS2018[[#This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1" s="28">
        <v>10</v>
      </c>
      <c r="AA9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1" s="28" t="s">
        <v>510</v>
      </c>
      <c r="AC9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1" s="28" t="s">
        <v>524</v>
      </c>
      <c r="AE9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1" s="28" t="s">
        <v>371</v>
      </c>
      <c r="AG91" s="46" t="s">
        <v>462</v>
      </c>
      <c r="AH9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1" s="47" t="s">
        <v>370</v>
      </c>
      <c r="AJ9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1" s="72" t="str">
        <f>CONCATENATE(CODIGOS2018[[#This Row],[Código CGR]]," ",CODIGOS2018[[#This Row],[CGR OEI]]," ",CODIGOS2018[[#This Row],[CGR Dest]]," ",CODIGOS2018[[#This Row],[SIT FONDOS]])</f>
        <v>1.2.02.03.01.03.98 040 091 C</v>
      </c>
      <c r="AR91" s="73" t="e">
        <f>IF(AND(CODIGOS2018[[#This Row],[MARCA SALUD Y CONTRALORIA]]&lt;&gt;"SALUD",COUNTIF([1]!PLANOPROG[AUX LINEA],CODIGOS2018[[#This Row],[Aux PROG CGR]])=0),"INCLUIR","OK")</f>
        <v>#REF!</v>
      </c>
      <c r="AS91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1.2.02.03.01.03.98 040 091 C 000000000000000</v>
      </c>
      <c r="AT91" s="73" t="e">
        <f>IF(AND(CODIGOS2018[[#This Row],[MARCA SALUD Y CONTRALORIA]]&lt;&gt;"SALUD",COUNTIF([1]!PLANOEJEC[AUX LINEA],CODIGOS2018[[#This Row],[Aux EJEC CGR]])=0),"INCLUIR","OK")</f>
        <v>#REF!</v>
      </c>
      <c r="AU9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1" s="76" t="str">
        <f>CONCATENATE(MID(D91,1,1),".",MID(D91,3,1),".",MID(D91,4,2),".",MID(D91,6,2),".",MID(D91,8,2),".",MID(D91,10,2),".",MID(D91,12,2))</f>
        <v>1.2.02.03.01.03.98</v>
      </c>
      <c r="AW91" s="77">
        <f>+LEN(CODIGOS2018[[#This Row],[POS PRE]])</f>
        <v>13</v>
      </c>
      <c r="AX91" s="76" t="b">
        <f>+EXACT(CODIGOS2018[[#This Row],[CODIGO AUTOMATICO CGR]],CODIGOS2018[[#This Row],[Código CGR]])</f>
        <v>1</v>
      </c>
      <c r="AY91" s="78" t="s">
        <v>370</v>
      </c>
      <c r="AZ91" s="78" t="b">
        <f>EXACT(CODIGOS2018[[#This Row],[Código FUT]],CODIGOS2018[[#This Row],[CODIFICACION MARCO FISCAL]])</f>
        <v>1</v>
      </c>
      <c r="BA91" s="81" t="s">
        <v>370</v>
      </c>
      <c r="BB91" s="82" t="b">
        <f>EXACT(CODIGOS2018[[#This Row],[Código FUT]],CODIGOS2018[[#This Row],[REPORTE II TRIM]])</f>
        <v>1</v>
      </c>
      <c r="BC91" s="135" t="e">
        <v>#N/A</v>
      </c>
      <c r="BD91" s="135" t="e">
        <f>EXACT(CODIGOS2018[[#This Row],[Código FUT]],CODIGOS2018[[#This Row],[FUT DECRETO LIQ 2019]])</f>
        <v>#N/A</v>
      </c>
    </row>
    <row r="92" spans="1:56" s="23" customFormat="1" ht="15" customHeight="1" x14ac:dyDescent="0.25">
      <c r="A9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0-0021 1105 110102310301 11020201 9999</v>
      </c>
      <c r="B92" s="4" t="s">
        <v>176</v>
      </c>
      <c r="C92" s="64">
        <v>1105</v>
      </c>
      <c r="D92" s="4" t="s">
        <v>9</v>
      </c>
      <c r="E92" s="64">
        <v>11020201</v>
      </c>
      <c r="F92" s="64">
        <v>9999</v>
      </c>
      <c r="G92" s="4" t="s">
        <v>159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-867641</v>
      </c>
      <c r="O92" s="24"/>
      <c r="P92" s="68">
        <f>CODIGOS2018[[#This Row],[RECAUDOS]]+CODIGOS2018[[#This Row],[AJUSTE]]</f>
        <v>-867641</v>
      </c>
      <c r="Q9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2" s="60"/>
      <c r="T92" s="83" t="s">
        <v>979</v>
      </c>
      <c r="U92" s="26" t="s">
        <v>940</v>
      </c>
      <c r="V92" s="27" t="e">
        <f>IF(Q92="SALUD","SALUD",IF(CODIGOS2018[[#This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2" s="28">
        <v>10</v>
      </c>
      <c r="AA9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2" s="28" t="s">
        <v>460</v>
      </c>
      <c r="AC9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2" s="28" t="s">
        <v>470</v>
      </c>
      <c r="AE9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2" s="28" t="s">
        <v>371</v>
      </c>
      <c r="AG92" s="46" t="s">
        <v>462</v>
      </c>
      <c r="AH9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2" s="156" t="s">
        <v>285</v>
      </c>
      <c r="AJ9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2" s="72" t="str">
        <f>CONCATENATE(CODIGOS2018[[#This Row],[Código CGR]]," ",CODIGOS2018[[#This Row],[CGR OEI]]," ",CODIGOS2018[[#This Row],[CGR Dest]]," ",CODIGOS2018[[#This Row],[SIT FONDOS]])</f>
        <v>1.1.01.02.31.03.03.01 002 010 C</v>
      </c>
      <c r="AR92" s="73" t="e">
        <f>IF(AND(CODIGOS2018[[#This Row],[MARCA SALUD Y CONTRALORIA]]&lt;&gt;"SALUD",COUNTIF([1]!PLANOPROG[AUX LINEA],CODIGOS2018[[#This Row],[Aux PROG CGR]])=0),"INCLUIR","OK")</f>
        <v>#REF!</v>
      </c>
      <c r="AS92" s="72" t="str">
        <f>CONCATENATE(CODIGOS2018[[#This Row],[Código CGR]]," ",CODIGOS2018[[#This Row],[CGR OEI]]," ",CODIGOS2018[[#This Row],[CGR Dest]]," ",CODIGOS2018[[#This Row],[SIT FONDOS]]," ",CODIGOS2018[[#This Row],[CGR Tercero]])</f>
        <v>1.1.01.02.31.03.03.01 002 010 C 000000000000000</v>
      </c>
      <c r="AT92" s="73" t="e">
        <f>IF(AND(CODIGOS2018[[#This Row],[MARCA SALUD Y CONTRALORIA]]&lt;&gt;"SALUD",COUNTIF([1]!PLANOEJEC[AUX LINEA],CODIGOS2018[[#This Row],[Aux EJEC CGR]])=0),"INCLUIR","OK")</f>
        <v>#REF!</v>
      </c>
      <c r="AU9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2" s="76" t="str">
        <f>CONCATENATE(MID(D92,1,1),".",MID(D92,3,1),".",MID(D92,4,2),".",MID(D92,6,2),".",MID(D92,8,2),".",MID(D92,10,2),".",MID(D92,12,2))</f>
        <v>1.1.01.02.31.03.01</v>
      </c>
      <c r="AW92" s="77">
        <f>+LEN(CODIGOS2018[[#This Row],[POS PRE]])</f>
        <v>13</v>
      </c>
      <c r="AX92" s="76" t="b">
        <f>+EXACT(CODIGOS2018[[#This Row],[CODIGO AUTOMATICO CGR]],CODIGOS2018[[#This Row],[Código CGR]])</f>
        <v>0</v>
      </c>
      <c r="AY92" s="78" t="s">
        <v>285</v>
      </c>
      <c r="AZ92" s="78" t="b">
        <f>EXACT(CODIGOS2018[[#This Row],[Código FUT]],CODIGOS2018[[#This Row],[CODIFICACION MARCO FISCAL]])</f>
        <v>1</v>
      </c>
      <c r="BA92" s="81" t="s">
        <v>285</v>
      </c>
      <c r="BB92" s="82" t="b">
        <f>EXACT(CODIGOS2018[[#This Row],[Código FUT]],CODIGOS2018[[#This Row],[REPORTE II TRIM]])</f>
        <v>1</v>
      </c>
      <c r="BC92" s="135" t="e">
        <v>#N/A</v>
      </c>
      <c r="BD92" s="135" t="e">
        <f>EXACT(CODIGOS2018[[#This Row],[Código FUT]],CODIGOS2018[[#This Row],[FUT DECRETO LIQ 2019]])</f>
        <v>#N/A</v>
      </c>
    </row>
    <row r="93" spans="1:56" s="23" customFormat="1" ht="15" customHeight="1" x14ac:dyDescent="0.25">
      <c r="A9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0-0021 1105 110102320301 11010202 9999</v>
      </c>
      <c r="B93" s="4" t="s">
        <v>176</v>
      </c>
      <c r="C93" s="64">
        <v>1105</v>
      </c>
      <c r="D93" s="4" t="s">
        <v>11</v>
      </c>
      <c r="E93" s="64">
        <v>11010202</v>
      </c>
      <c r="F93" s="64">
        <v>9999</v>
      </c>
      <c r="G93" s="4" t="s">
        <v>157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-710359</v>
      </c>
      <c r="O93" s="24"/>
      <c r="P93" s="68">
        <f>CODIGOS2018[[#This Row],[RECAUDOS]]+CODIGOS2018[[#This Row],[AJUSTE]]</f>
        <v>-710359</v>
      </c>
      <c r="Q9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3" s="60"/>
      <c r="T93" s="83" t="s">
        <v>979</v>
      </c>
      <c r="U93" s="26" t="s">
        <v>478</v>
      </c>
      <c r="V93" s="27" t="e">
        <f>IF(Q93="SALUD","SALUD",IF(CODIGOS2018[[#This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3" s="28">
        <v>10</v>
      </c>
      <c r="AA9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3" s="28" t="s">
        <v>460</v>
      </c>
      <c r="AC9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3" s="28" t="s">
        <v>470</v>
      </c>
      <c r="AE9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3" s="28" t="s">
        <v>371</v>
      </c>
      <c r="AG93" s="46" t="s">
        <v>462</v>
      </c>
      <c r="AH9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3" s="47" t="s">
        <v>294</v>
      </c>
      <c r="AJ9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3" s="72" t="str">
        <f>CONCATENATE(CODIGOS2018[[#This Row],[Código CGR]]," ",CODIGOS2018[[#This Row],[CGR OEI]]," ",CODIGOS2018[[#This Row],[CGR Dest]]," ",CODIGOS2018[[#This Row],[SIT FONDOS]])</f>
        <v>1.1.01.02.32.03 002 010 C</v>
      </c>
      <c r="AR93" s="73" t="e">
        <f>IF(AND(CODIGOS2018[[#This Row],[MARCA SALUD Y CONTRALORIA]]&lt;&gt;"SALUD",COUNTIF([1]!PLANOPROG[AUX LINEA],CODIGOS2018[[#This Row],[Aux PROG CGR]])=0),"INCLUIR","OK")</f>
        <v>#REF!</v>
      </c>
      <c r="AS93" s="72" t="str">
        <f>CONCATENATE(CODIGOS2018[[#This Row],[Código CGR]]," ",CODIGOS2018[[#This Row],[CGR OEI]]," ",CODIGOS2018[[#This Row],[CGR Dest]]," ",CODIGOS2018[[#This Row],[SIT FONDOS]]," ",CODIGOS2018[[#This Row],[CGR Tercero]])</f>
        <v>1.1.01.02.32.03 002 010 C 000000000000000</v>
      </c>
      <c r="AT93" s="73" t="e">
        <f>IF(AND(CODIGOS2018[[#This Row],[MARCA SALUD Y CONTRALORIA]]&lt;&gt;"SALUD",COUNTIF([1]!PLANOEJEC[AUX LINEA],CODIGOS2018[[#This Row],[Aux EJEC CGR]])=0),"INCLUIR","OK")</f>
        <v>#REF!</v>
      </c>
      <c r="AU9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3" s="76" t="str">
        <f>CONCATENATE(MID(D93,1,1),".",MID(D93,3,1),".",MID(D93,4,2),".",MID(D93,6,2),".",MID(D93,8,2),".",MID(D93,10,2))</f>
        <v>1.1.01.02.32.03</v>
      </c>
      <c r="AW93" s="77">
        <f>+LEN(CODIGOS2018[[#This Row],[POS PRE]])</f>
        <v>13</v>
      </c>
      <c r="AX93" s="76" t="b">
        <f>+EXACT(CODIGOS2018[[#This Row],[CODIGO AUTOMATICO CGR]],CODIGOS2018[[#This Row],[Código CGR]])</f>
        <v>1</v>
      </c>
      <c r="AY93" s="78" t="s">
        <v>292</v>
      </c>
      <c r="AZ93" s="78" t="b">
        <f>EXACT(CODIGOS2018[[#This Row],[Código FUT]],CODIGOS2018[[#This Row],[CODIFICACION MARCO FISCAL]])</f>
        <v>0</v>
      </c>
      <c r="BA93" s="81" t="s">
        <v>292</v>
      </c>
      <c r="BB93" s="82" t="b">
        <f>EXACT(CODIGOS2018[[#This Row],[Código FUT]],CODIGOS2018[[#This Row],[REPORTE II TRIM]])</f>
        <v>0</v>
      </c>
      <c r="BC93" s="135" t="e">
        <v>#N/A</v>
      </c>
      <c r="BD93" s="135" t="e">
        <f>EXACT(CODIGOS2018[[#This Row],[Código FUT]],CODIGOS2018[[#This Row],[FUT DECRETO LIQ 2019]])</f>
        <v>#N/A</v>
      </c>
    </row>
    <row r="94" spans="1:56" s="23" customFormat="1" ht="15" customHeight="1" x14ac:dyDescent="0.25">
      <c r="A9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0-0021 1105 120203010398 12020301 9999</v>
      </c>
      <c r="B94" s="4" t="s">
        <v>176</v>
      </c>
      <c r="C94" s="64">
        <v>1105</v>
      </c>
      <c r="D94" s="4" t="s">
        <v>40</v>
      </c>
      <c r="E94" s="64">
        <v>12020301</v>
      </c>
      <c r="F94" s="64">
        <v>9999</v>
      </c>
      <c r="G94" s="4" t="s">
        <v>120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-22767805</v>
      </c>
      <c r="O94" s="24"/>
      <c r="P94" s="68">
        <f>CODIGOS2018[[#This Row],[RECAUDOS]]+CODIGOS2018[[#This Row],[AJUSTE]]</f>
        <v>-22767805</v>
      </c>
      <c r="Q9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4" s="60"/>
      <c r="T94" s="83" t="s">
        <v>979</v>
      </c>
      <c r="U94" s="26" t="s">
        <v>132</v>
      </c>
      <c r="V94" s="27" t="e">
        <f>IF(Q94="SALUD","SALUD",IF(CODIGOS2018[[#This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4" s="28">
        <v>10</v>
      </c>
      <c r="AA9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4" s="28" t="s">
        <v>510</v>
      </c>
      <c r="AC9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4" s="28" t="s">
        <v>470</v>
      </c>
      <c r="AE9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4" s="28" t="s">
        <v>371</v>
      </c>
      <c r="AG94" s="46" t="s">
        <v>462</v>
      </c>
      <c r="AH9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4" s="47" t="s">
        <v>370</v>
      </c>
      <c r="AJ9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4" s="72" t="str">
        <f>CONCATENATE(CODIGOS2018[[#This Row],[Código CGR]]," ",CODIGOS2018[[#This Row],[CGR OEI]]," ",CODIGOS2018[[#This Row],[CGR Dest]]," ",CODIGOS2018[[#This Row],[SIT FONDOS]])</f>
        <v>1.2.02.03.01.03.98 040 010 C</v>
      </c>
      <c r="AR94" s="73" t="e">
        <f>IF(AND(CODIGOS2018[[#This Row],[MARCA SALUD Y CONTRALORIA]]&lt;&gt;"SALUD",COUNTIF([1]!PLANOPROG[AUX LINEA],CODIGOS2018[[#This Row],[Aux PROG CGR]])=0),"INCLUIR","OK")</f>
        <v>#REF!</v>
      </c>
      <c r="AS94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1.2.02.03.01.03.98 040 010 C 000000000000000</v>
      </c>
      <c r="AT94" s="73" t="e">
        <f>IF(AND(CODIGOS2018[[#This Row],[MARCA SALUD Y CONTRALORIA]]&lt;&gt;"SALUD",COUNTIF([1]!PLANOEJEC[AUX LINEA],CODIGOS2018[[#This Row],[Aux EJEC CGR]])=0),"INCLUIR","OK")</f>
        <v>#REF!</v>
      </c>
      <c r="AU9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4" s="76" t="str">
        <f>CONCATENATE(MID(D94,1,1),".",MID(D94,3,1),".",MID(D94,4,2),".",MID(D94,6,2),".",MID(D94,8,2),".",MID(D94,10,2),".",MID(D94,12,2))</f>
        <v>1.2.02.03.01.03.98</v>
      </c>
      <c r="AW94" s="77">
        <f>+LEN(CODIGOS2018[[#This Row],[POS PRE]])</f>
        <v>13</v>
      </c>
      <c r="AX94" s="76" t="b">
        <f>+EXACT(CODIGOS2018[[#This Row],[CODIGO AUTOMATICO CGR]],CODIGOS2018[[#This Row],[Código CGR]])</f>
        <v>1</v>
      </c>
      <c r="AY94" s="78" t="s">
        <v>370</v>
      </c>
      <c r="AZ94" s="78" t="b">
        <f>EXACT(CODIGOS2018[[#This Row],[Código FUT]],CODIGOS2018[[#This Row],[CODIFICACION MARCO FISCAL]])</f>
        <v>1</v>
      </c>
      <c r="BA94" s="81" t="s">
        <v>370</v>
      </c>
      <c r="BB94" s="82" t="b">
        <f>EXACT(CODIGOS2018[[#This Row],[Código FUT]],CODIGOS2018[[#This Row],[REPORTE II TRIM]])</f>
        <v>1</v>
      </c>
      <c r="BC94" s="135" t="e">
        <v>#N/A</v>
      </c>
      <c r="BD94" s="135" t="e">
        <f>EXACT(CODIGOS2018[[#This Row],[Código FUT]],CODIGOS2018[[#This Row],[FUT DECRETO LIQ 2019]])</f>
        <v>#N/A</v>
      </c>
    </row>
    <row r="95" spans="1:56" s="23" customFormat="1" ht="15" customHeight="1" x14ac:dyDescent="0.25">
      <c r="A9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0-0023 1105 11020203011198 11020201 9999</v>
      </c>
      <c r="B95" s="4" t="s">
        <v>177</v>
      </c>
      <c r="C95" s="64">
        <v>1105</v>
      </c>
      <c r="D95" s="4" t="s">
        <v>57</v>
      </c>
      <c r="E95" s="64">
        <v>11020201</v>
      </c>
      <c r="F95" s="64">
        <v>9999</v>
      </c>
      <c r="G95" s="4" t="s">
        <v>156</v>
      </c>
      <c r="H95" s="65">
        <v>-309000000</v>
      </c>
      <c r="I95" s="65">
        <v>0</v>
      </c>
      <c r="J95" s="65">
        <v>0</v>
      </c>
      <c r="K95" s="65">
        <v>0</v>
      </c>
      <c r="L95" s="65">
        <v>0</v>
      </c>
      <c r="M95" s="65">
        <v>-309000000</v>
      </c>
      <c r="N95" s="65">
        <v>-253432289</v>
      </c>
      <c r="O95" s="24"/>
      <c r="P95" s="68">
        <f>CODIGOS2018[[#This Row],[RECAUDOS]]+CODIGOS2018[[#This Row],[AJUSTE]]</f>
        <v>-253432289</v>
      </c>
      <c r="Q9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5" s="60"/>
      <c r="T95" s="60"/>
      <c r="U95" s="26" t="s">
        <v>736</v>
      </c>
      <c r="V95" s="27" t="e">
        <f>IF(Q95="SALUD","SALUD",IF(CODIGOS2018[[#This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5" s="28" t="s">
        <v>736</v>
      </c>
      <c r="AA9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5" s="28" t="s">
        <v>736</v>
      </c>
      <c r="AC9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5" s="28" t="s">
        <v>736</v>
      </c>
      <c r="AE9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5" s="28" t="s">
        <v>736</v>
      </c>
      <c r="AG95" s="46" t="s">
        <v>736</v>
      </c>
      <c r="AH9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5" s="47" t="s">
        <v>736</v>
      </c>
      <c r="AJ9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5" s="72" t="str">
        <f>CONCATENATE(CODIGOS2018[[#This Row],[Código CGR]]," ",CODIGOS2018[[#This Row],[CGR OEI]]," ",CODIGOS2018[[#This Row],[CGR Dest]]," ",CODIGOS2018[[#This Row],[SIT FONDOS]])</f>
        <v>SALUD SALUD SALUD SALUD</v>
      </c>
      <c r="AR95" s="73" t="e">
        <f>IF(AND(CODIGOS2018[[#This Row],[MARCA SALUD Y CONTRALORIA]]&lt;&gt;"SALUD",COUNTIF([1]!PLANOPROG[AUX LINEA],CODIGOS2018[[#This Row],[Aux PROG CGR]])=0),"INCLUIR","OK")</f>
        <v>#REF!</v>
      </c>
      <c r="AS95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95" s="73" t="e">
        <f>IF(AND(CODIGOS2018[[#This Row],[MARCA SALUD Y CONTRALORIA]]&lt;&gt;"SALUD",COUNTIF([1]!PLANOEJEC[AUX LINEA],CODIGOS2018[[#This Row],[Aux EJEC CGR]])=0),"INCLUIR","OK")</f>
        <v>#REF!</v>
      </c>
      <c r="AU9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5" s="76" t="str">
        <f>CONCATENATE(MID(D95,1,1),".",MID(D95,3,1),".",MID(D95,4,2),".",MID(D95,6,2),".",MID(D95,8,2),".",MID(D95,10,2),".",MID(D95,12,2),".",MID(D95,14,2))</f>
        <v>1.1.02.02.03.01.11.98</v>
      </c>
      <c r="AW95" s="77">
        <f>+LEN(CODIGOS2018[[#This Row],[POS PRE]])</f>
        <v>15</v>
      </c>
      <c r="AX95" s="76" t="b">
        <f>+EXACT(CODIGOS2018[[#This Row],[CODIGO AUTOMATICO CGR]],CODIGOS2018[[#This Row],[Código CGR]])</f>
        <v>0</v>
      </c>
      <c r="AY95" s="78" t="s">
        <v>571</v>
      </c>
      <c r="AZ95" s="78" t="b">
        <f>EXACT(CODIGOS2018[[#This Row],[Código FUT]],CODIGOS2018[[#This Row],[CODIFICACION MARCO FISCAL]])</f>
        <v>0</v>
      </c>
      <c r="BA95" s="81" t="s">
        <v>736</v>
      </c>
      <c r="BB95" s="82" t="b">
        <f>EXACT(CODIGOS2018[[#This Row],[Código FUT]],CODIGOS2018[[#This Row],[REPORTE II TRIM]])</f>
        <v>1</v>
      </c>
      <c r="BC95" s="135" t="s">
        <v>571</v>
      </c>
      <c r="BD95" s="135" t="b">
        <f>EXACT(CODIGOS2018[[#This Row],[Código FUT]],CODIGOS2018[[#This Row],[FUT DECRETO LIQ 2019]])</f>
        <v>0</v>
      </c>
    </row>
    <row r="96" spans="1:56" s="23" customFormat="1" ht="15" customHeight="1" x14ac:dyDescent="0.25">
      <c r="A9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0-0037 1105 1102020107 11020202 9999</v>
      </c>
      <c r="B96" s="4" t="s">
        <v>178</v>
      </c>
      <c r="C96" s="64">
        <v>1105</v>
      </c>
      <c r="D96" s="4" t="s">
        <v>58</v>
      </c>
      <c r="E96" s="64">
        <v>11020202</v>
      </c>
      <c r="F96" s="64">
        <v>9999</v>
      </c>
      <c r="G96" s="4" t="s">
        <v>418</v>
      </c>
      <c r="H96" s="65">
        <v>-604513524</v>
      </c>
      <c r="I96" s="65">
        <v>0</v>
      </c>
      <c r="J96" s="65">
        <v>0</v>
      </c>
      <c r="K96" s="65">
        <v>-114258445</v>
      </c>
      <c r="L96" s="65">
        <v>0</v>
      </c>
      <c r="M96" s="65">
        <v>-718771969</v>
      </c>
      <c r="N96" s="65">
        <v>-718771969</v>
      </c>
      <c r="O96" s="24"/>
      <c r="P96" s="68">
        <f>CODIGOS2018[[#This Row],[RECAUDOS]]+CODIGOS2018[[#This Row],[AJUSTE]]</f>
        <v>-718771969</v>
      </c>
      <c r="Q96" s="60" t="str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CONTRALORIA</v>
      </c>
      <c r="R96" s="25" t="str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/>
      </c>
      <c r="S96" s="60" t="s">
        <v>374</v>
      </c>
      <c r="T96" s="60"/>
      <c r="U96" s="26" t="s">
        <v>507</v>
      </c>
      <c r="V96" s="27" t="str">
        <f>IF(Q96="SALUD","SALUD",IF(CODIGOS2018[[#This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INGRESE UN CODIGO VALIDO</v>
      </c>
      <c r="W96" s="27" t="str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INGRESE UN CODIGO VALIDO</v>
      </c>
      <c r="X96" s="27" t="str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INGRESE UN CODIGO VALIDO</v>
      </c>
      <c r="Y96" s="27" t="str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INGRESE UN CODIGO VALIDO</v>
      </c>
      <c r="Z96" s="28">
        <v>10</v>
      </c>
      <c r="AA96" s="27" t="str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INGRESE UN CODIGO VALIDO</v>
      </c>
      <c r="AB96" s="28" t="s">
        <v>470</v>
      </c>
      <c r="AC96" s="27" t="str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INGRESE UN CODIGO VALIDO</v>
      </c>
      <c r="AD96" s="28" t="s">
        <v>508</v>
      </c>
      <c r="AE96" s="27" t="str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INGRESE UN CODIGO VALIDO</v>
      </c>
      <c r="AF96" s="28" t="s">
        <v>270</v>
      </c>
      <c r="AG96" s="46" t="s">
        <v>539</v>
      </c>
      <c r="AH96" s="27" t="str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INGRESE UN CODIGO VALIDO</v>
      </c>
      <c r="AI96" s="47" t="s">
        <v>374</v>
      </c>
      <c r="AJ96" s="27" t="str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CONTRALORIA</v>
      </c>
      <c r="AK96" s="27" t="str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CONTRALORIA</v>
      </c>
      <c r="AL96" s="27" t="str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CONTRALORIA</v>
      </c>
      <c r="AM96" s="27" t="str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CONTRALORIA</v>
      </c>
      <c r="AN96" s="27" t="str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CONTRALORIA</v>
      </c>
      <c r="AO96" s="49" t="str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Error en codificación</v>
      </c>
      <c r="AP9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6" s="72" t="str">
        <f>CONCATENATE(CODIGOS2018[[#This Row],[Código CGR]]," ",CODIGOS2018[[#This Row],[CGR OEI]]," ",CODIGOS2018[[#This Row],[CGR Dest]]," ",CODIGOS2018[[#This Row],[SIT FONDOS]])</f>
        <v>1.1.02.02.01.07 010 108 S</v>
      </c>
      <c r="AR96" s="73" t="e">
        <f>IF(AND(CODIGOS2018[[#This Row],[MARCA SALUD Y CONTRALORIA]]&lt;&gt;"SALUD",COUNTIF([1]!PLANOPROG[AUX LINEA],CODIGOS2018[[#This Row],[Aux PROG CGR]])=0),"INCLUIR","OK")</f>
        <v>#REF!</v>
      </c>
      <c r="AS96" s="72" t="str">
        <f>CONCATENATE(CODIGOS2018[[#This Row],[Código CGR]]," ",CODIGOS2018[[#This Row],[CGR OEI]]," ",CODIGOS2018[[#This Row],[CGR Dest]]," ",CODIGOS2018[[#This Row],[SIT FONDOS]]," ",CODIGOS2018[[#This Row],[CGR Tercero]])</f>
        <v>1.1.02.02.01.07 010 108 S 110000001700000</v>
      </c>
      <c r="AT96" s="73" t="e">
        <f>IF(AND(CODIGOS2018[[#This Row],[MARCA SALUD Y CONTRALORIA]]&lt;&gt;"SALUD",COUNTIF([1]!PLANOEJEC[AUX LINEA],CODIGOS2018[[#This Row],[Aux EJEC CGR]])=0),"INCLUIR","OK")</f>
        <v>#REF!</v>
      </c>
      <c r="AU9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6" s="76" t="str">
        <f>CONCATENATE(MID(D96,1,1),".",MID(D96,3,1),".",MID(D96,4,2),".",MID(D96,6,2),".",MID(D96,8,2),".",MID(D96,10,2))</f>
        <v>1.1.02.02.01.07</v>
      </c>
      <c r="AW96" s="77">
        <f>+LEN(CODIGOS2018[[#This Row],[POS PRE]])</f>
        <v>11</v>
      </c>
      <c r="AX96" s="76" t="b">
        <f>+EXACT(CODIGOS2018[[#This Row],[CODIGO AUTOMATICO CGR]],CODIGOS2018[[#This Row],[Código CGR]])</f>
        <v>1</v>
      </c>
      <c r="AY96" s="78" t="s">
        <v>374</v>
      </c>
      <c r="AZ96" s="78" t="b">
        <f>EXACT(CODIGOS2018[[#This Row],[Código FUT]],CODIGOS2018[[#This Row],[CODIFICACION MARCO FISCAL]])</f>
        <v>1</v>
      </c>
      <c r="BA96" s="81" t="s">
        <v>374</v>
      </c>
      <c r="BB96" s="82" t="b">
        <f>EXACT(CODIGOS2018[[#This Row],[Código FUT]],CODIGOS2018[[#This Row],[REPORTE II TRIM]])</f>
        <v>1</v>
      </c>
      <c r="BC96" s="135" t="e">
        <v>#N/A</v>
      </c>
      <c r="BD96" s="135" t="e">
        <f>EXACT(CODIGOS2018[[#This Row],[Código FUT]],CODIGOS2018[[#This Row],[FUT DECRETO LIQ 2019]])</f>
        <v>#N/A</v>
      </c>
    </row>
    <row r="97" spans="1:56" s="23" customFormat="1" ht="15" customHeight="1" x14ac:dyDescent="0.25">
      <c r="A9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0-0042 1105 1102020301010101 11020201 9999</v>
      </c>
      <c r="B97" s="4" t="s">
        <v>179</v>
      </c>
      <c r="C97" s="64">
        <v>1105</v>
      </c>
      <c r="D97" s="4" t="s">
        <v>60</v>
      </c>
      <c r="E97" s="64">
        <v>11020201</v>
      </c>
      <c r="F97" s="64">
        <v>9999</v>
      </c>
      <c r="G97" s="4" t="s">
        <v>419</v>
      </c>
      <c r="H97" s="65">
        <v>-215096301750</v>
      </c>
      <c r="I97" s="65">
        <v>0</v>
      </c>
      <c r="J97" s="65">
        <v>0</v>
      </c>
      <c r="K97" s="65">
        <v>-42418306973</v>
      </c>
      <c r="L97" s="65">
        <v>4500000000</v>
      </c>
      <c r="M97" s="65">
        <v>-253014608723</v>
      </c>
      <c r="N97" s="65">
        <v>-253014608723</v>
      </c>
      <c r="O97" s="24"/>
      <c r="P97" s="68">
        <f>CODIGOS2018[[#This Row],[RECAUDOS]]+CODIGOS2018[[#This Row],[AJUSTE]]</f>
        <v>-253014608723</v>
      </c>
      <c r="Q9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7" s="60"/>
      <c r="T97" s="60"/>
      <c r="U97" s="26" t="s">
        <v>512</v>
      </c>
      <c r="V97" s="27" t="e">
        <f>IF(Q97="SALUD","SALUD",IF(CODIGOS2018[[#This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7" s="28">
        <v>10</v>
      </c>
      <c r="AA9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7" s="28" t="s">
        <v>513</v>
      </c>
      <c r="AC9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7" s="28" t="s">
        <v>460</v>
      </c>
      <c r="AE9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7" s="28" t="s">
        <v>371</v>
      </c>
      <c r="AG97" s="46" t="s">
        <v>540</v>
      </c>
      <c r="AH9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7" s="47" t="s">
        <v>335</v>
      </c>
      <c r="AJ9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7" s="72" t="str">
        <f>CONCATENATE(CODIGOS2018[[#This Row],[Código CGR]]," ",CODIGOS2018[[#This Row],[CGR OEI]]," ",CODIGOS2018[[#This Row],[CGR Dest]]," ",CODIGOS2018[[#This Row],[SIT FONDOS]])</f>
        <v>1.1.02.02.03.01.01.01.01 013 002 C</v>
      </c>
      <c r="AR97" s="73" t="e">
        <f>IF(AND(CODIGOS2018[[#This Row],[MARCA SALUD Y CONTRALORIA]]&lt;&gt;"SALUD",COUNTIF([1]!PLANOPROG[AUX LINEA],CODIGOS2018[[#This Row],[Aux PROG CGR]])=0),"INCLUIR","OK")</f>
        <v>#REF!</v>
      </c>
      <c r="AS97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1.1.02.02.03.01.01.01.01 013 002 C 012201010000000</v>
      </c>
      <c r="AT97" s="73" t="e">
        <f>IF(AND(CODIGOS2018[[#This Row],[MARCA SALUD Y CONTRALORIA]]&lt;&gt;"SALUD",COUNTIF([1]!PLANOEJEC[AUX LINEA],CODIGOS2018[[#This Row],[Aux EJEC CGR]])=0),"INCLUIR","OK")</f>
        <v>#REF!</v>
      </c>
      <c r="AU9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7" s="76" t="str">
        <f>CONCATENATE(MID(D97,1,1),".",MID(D97,3,1),".",MID(D97,4,2),".",MID(D97,6,2),".",MID(D97,8,2),".",MID(D97,10,2),".",MID(D97,12,2),".",MID(D97,14,2),".",MID(D97,16,2))</f>
        <v>1.1.02.02.03.01.01.01.01</v>
      </c>
      <c r="AW97" s="77">
        <f>+LEN(CODIGOS2018[[#This Row],[POS PRE]])</f>
        <v>17</v>
      </c>
      <c r="AX97" s="76" t="b">
        <f>+EXACT(CODIGOS2018[[#This Row],[CODIGO AUTOMATICO CGR]],CODIGOS2018[[#This Row],[Código CGR]])</f>
        <v>1</v>
      </c>
      <c r="AY97" s="78" t="s">
        <v>335</v>
      </c>
      <c r="AZ97" s="78" t="b">
        <f>EXACT(CODIGOS2018[[#This Row],[Código FUT]],CODIGOS2018[[#This Row],[CODIFICACION MARCO FISCAL]])</f>
        <v>1</v>
      </c>
      <c r="BA97" s="81" t="s">
        <v>335</v>
      </c>
      <c r="BB97" s="82" t="b">
        <f>EXACT(CODIGOS2018[[#This Row],[Código FUT]],CODIGOS2018[[#This Row],[REPORTE II TRIM]])</f>
        <v>1</v>
      </c>
      <c r="BC97" s="135" t="s">
        <v>335</v>
      </c>
      <c r="BD97" s="135" t="b">
        <f>EXACT(CODIGOS2018[[#This Row],[Código FUT]],CODIGOS2018[[#This Row],[FUT DECRETO LIQ 2019]])</f>
        <v>1</v>
      </c>
    </row>
    <row r="98" spans="1:56" s="23" customFormat="1" ht="15" customHeight="1" x14ac:dyDescent="0.25">
      <c r="A9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0-0042 1105 1202010506 12020102 9999</v>
      </c>
      <c r="B98" s="4" t="s">
        <v>179</v>
      </c>
      <c r="C98" s="64">
        <v>1105</v>
      </c>
      <c r="D98" s="4" t="s">
        <v>61</v>
      </c>
      <c r="E98" s="64">
        <v>12020102</v>
      </c>
      <c r="F98" s="64">
        <v>9999</v>
      </c>
      <c r="G98" s="4" t="s">
        <v>420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-578186348</v>
      </c>
      <c r="O98" s="24"/>
      <c r="P98" s="68">
        <f>CODIGOS2018[[#This Row],[RECAUDOS]]+CODIGOS2018[[#This Row],[AJUSTE]]</f>
        <v>-578186348</v>
      </c>
      <c r="Q9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8" s="60"/>
      <c r="T98" s="60"/>
      <c r="U98" s="26" t="s">
        <v>133</v>
      </c>
      <c r="V98" s="27" t="e">
        <f>IF(Q98="SALUD","SALUD",IF(CODIGOS2018[[#This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8" s="28">
        <v>10</v>
      </c>
      <c r="AA9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8" s="28" t="s">
        <v>511</v>
      </c>
      <c r="AC9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8" s="28" t="s">
        <v>460</v>
      </c>
      <c r="AE9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8" s="28" t="s">
        <v>371</v>
      </c>
      <c r="AG98" s="46" t="s">
        <v>462</v>
      </c>
      <c r="AH9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8" s="47" t="s">
        <v>356</v>
      </c>
      <c r="AJ9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8" s="72" t="str">
        <f>CONCATENATE(CODIGOS2018[[#This Row],[Código CGR]]," ",CODIGOS2018[[#This Row],[CGR OEI]]," ",CODIGOS2018[[#This Row],[CGR Dest]]," ",CODIGOS2018[[#This Row],[SIT FONDOS]])</f>
        <v>1.2.02.01.05 042 002 C</v>
      </c>
      <c r="AR98" s="73" t="e">
        <f>IF(AND(CODIGOS2018[[#This Row],[MARCA SALUD Y CONTRALORIA]]&lt;&gt;"SALUD",COUNTIF([1]!PLANOPROG[AUX LINEA],CODIGOS2018[[#This Row],[Aux PROG CGR]])=0),"INCLUIR","OK")</f>
        <v>#REF!</v>
      </c>
      <c r="AS98" s="72" t="str">
        <f>CONCATENATE(CODIGOS2018[[#This Row],[Código CGR]]," ",CODIGOS2018[[#This Row],[CGR OEI]]," ",CODIGOS2018[[#This Row],[CGR Dest]]," ",CODIGOS2018[[#This Row],[SIT FONDOS]]," ",CODIGOS2018[[#This Row],[CGR Tercero]])</f>
        <v>1.2.02.01.05 042 002 C 000000000000000</v>
      </c>
      <c r="AT98" s="73" t="e">
        <f>IF(AND(CODIGOS2018[[#This Row],[MARCA SALUD Y CONTRALORIA]]&lt;&gt;"SALUD",COUNTIF([1]!PLANOEJEC[AUX LINEA],CODIGOS2018[[#This Row],[Aux EJEC CGR]])=0),"INCLUIR","OK")</f>
        <v>#REF!</v>
      </c>
      <c r="AU9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8" s="76" t="str">
        <f>CONCATENATE(MID(D98,1,1),".",MID(D98,3,1),".",MID(D98,4,2),".",MID(D98,6,2),".",MID(D98,8,2))</f>
        <v>1.2.02.01.05</v>
      </c>
      <c r="AW98" s="77">
        <f>+LEN(CODIGOS2018[[#This Row],[POS PRE]])</f>
        <v>11</v>
      </c>
      <c r="AX98" s="76" t="b">
        <f>+EXACT(CODIGOS2018[[#This Row],[CODIGO AUTOMATICO CGR]],CODIGOS2018[[#This Row],[Código CGR]])</f>
        <v>1</v>
      </c>
      <c r="AY98" s="78" t="s">
        <v>356</v>
      </c>
      <c r="AZ98" s="78" t="b">
        <f>EXACT(CODIGOS2018[[#This Row],[Código FUT]],CODIGOS2018[[#This Row],[CODIFICACION MARCO FISCAL]])</f>
        <v>1</v>
      </c>
      <c r="BA98" s="81" t="s">
        <v>356</v>
      </c>
      <c r="BB98" s="82" t="b">
        <f>EXACT(CODIGOS2018[[#This Row],[Código FUT]],CODIGOS2018[[#This Row],[REPORTE II TRIM]])</f>
        <v>1</v>
      </c>
      <c r="BC98" s="135" t="s">
        <v>356</v>
      </c>
      <c r="BD98" s="135" t="b">
        <f>EXACT(CODIGOS2018[[#This Row],[Código FUT]],CODIGOS2018[[#This Row],[FUT DECRETO LIQ 2019]])</f>
        <v>1</v>
      </c>
    </row>
    <row r="99" spans="1:56" s="23" customFormat="1" ht="15" customHeight="1" x14ac:dyDescent="0.25">
      <c r="A9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0-0043 1105 1102020301010101 11020201 9999</v>
      </c>
      <c r="B99" s="4" t="s">
        <v>180</v>
      </c>
      <c r="C99" s="64">
        <v>1105</v>
      </c>
      <c r="D99" s="4" t="s">
        <v>60</v>
      </c>
      <c r="E99" s="64">
        <v>11020201</v>
      </c>
      <c r="F99" s="64">
        <v>9999</v>
      </c>
      <c r="G99" s="4" t="s">
        <v>419</v>
      </c>
      <c r="H99" s="65">
        <v>-37841796738</v>
      </c>
      <c r="I99" s="65">
        <v>0</v>
      </c>
      <c r="J99" s="65">
        <v>0</v>
      </c>
      <c r="K99" s="65">
        <v>-4500000000</v>
      </c>
      <c r="L99" s="65">
        <v>2688982643</v>
      </c>
      <c r="M99" s="65">
        <v>-39652814095</v>
      </c>
      <c r="N99" s="65">
        <v>-39652814095</v>
      </c>
      <c r="O99" s="24"/>
      <c r="P99" s="68">
        <f>CODIGOS2018[[#This Row],[RECAUDOS]]+CODIGOS2018[[#This Row],[AJUSTE]]</f>
        <v>-39652814095</v>
      </c>
      <c r="Q9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9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99" s="60"/>
      <c r="T99" s="60"/>
      <c r="U99" s="26" t="s">
        <v>512</v>
      </c>
      <c r="V99" s="27" t="e">
        <f>IF(Q99="SALUD","SALUD",IF(CODIGOS2018[[#This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9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9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9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99" s="28">
        <v>10</v>
      </c>
      <c r="AA9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99" s="28" t="s">
        <v>513</v>
      </c>
      <c r="AC9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99" s="28" t="s">
        <v>460</v>
      </c>
      <c r="AE9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99" s="28" t="s">
        <v>270</v>
      </c>
      <c r="AG99" s="46" t="s">
        <v>540</v>
      </c>
      <c r="AH9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99" s="47" t="s">
        <v>336</v>
      </c>
      <c r="AJ9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9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9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99" s="72" t="str">
        <f>CONCATENATE(CODIGOS2018[[#This Row],[Código CGR]]," ",CODIGOS2018[[#This Row],[CGR OEI]]," ",CODIGOS2018[[#This Row],[CGR Dest]]," ",CODIGOS2018[[#This Row],[SIT FONDOS]])</f>
        <v>1.1.02.02.03.01.01.01.01 013 002 S</v>
      </c>
      <c r="AR99" s="73" t="e">
        <f>IF(AND(CODIGOS2018[[#This Row],[MARCA SALUD Y CONTRALORIA]]&lt;&gt;"SALUD",COUNTIF([1]!PLANOPROG[AUX LINEA],CODIGOS2018[[#This Row],[Aux PROG CGR]])=0),"INCLUIR","OK")</f>
        <v>#REF!</v>
      </c>
      <c r="AS99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1.1.02.02.03.01.01.01.01 013 002 S 012201010000000</v>
      </c>
      <c r="AT99" s="73" t="e">
        <f>IF(AND(CODIGOS2018[[#This Row],[MARCA SALUD Y CONTRALORIA]]&lt;&gt;"SALUD",COUNTIF([1]!PLANOEJEC[AUX LINEA],CODIGOS2018[[#This Row],[Aux EJEC CGR]])=0),"INCLUIR","OK")</f>
        <v>#REF!</v>
      </c>
      <c r="AU9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99" s="76" t="str">
        <f>CONCATENATE(MID(D99,1,1),".",MID(D99,3,1),".",MID(D99,4,2),".",MID(D99,6,2),".",MID(D99,8,2),".",MID(D99,10,2),".",MID(D99,12,2),".",MID(D99,14,2),".",MID(D99,16,2))</f>
        <v>1.1.02.02.03.01.01.01.01</v>
      </c>
      <c r="AW99" s="77">
        <f>+LEN(CODIGOS2018[[#This Row],[POS PRE]])</f>
        <v>17</v>
      </c>
      <c r="AX99" s="76" t="b">
        <f>+EXACT(CODIGOS2018[[#This Row],[CODIGO AUTOMATICO CGR]],CODIGOS2018[[#This Row],[Código CGR]])</f>
        <v>1</v>
      </c>
      <c r="AY99" s="78" t="s">
        <v>336</v>
      </c>
      <c r="AZ99" s="78" t="b">
        <f>EXACT(CODIGOS2018[[#This Row],[Código FUT]],CODIGOS2018[[#This Row],[CODIFICACION MARCO FISCAL]])</f>
        <v>1</v>
      </c>
      <c r="BA99" s="81" t="s">
        <v>336</v>
      </c>
      <c r="BB99" s="82" t="b">
        <f>EXACT(CODIGOS2018[[#This Row],[Código FUT]],CODIGOS2018[[#This Row],[REPORTE II TRIM]])</f>
        <v>1</v>
      </c>
      <c r="BC99" s="135" t="s">
        <v>336</v>
      </c>
      <c r="BD99" s="135" t="b">
        <f>EXACT(CODIGOS2018[[#This Row],[Código FUT]],CODIGOS2018[[#This Row],[FUT DECRETO LIQ 2019]])</f>
        <v>1</v>
      </c>
    </row>
    <row r="100" spans="1:56" s="23" customFormat="1" ht="15" customHeight="1" x14ac:dyDescent="0.25">
      <c r="A10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0-0043 1105 1102020301010105 11020201 9999</v>
      </c>
      <c r="B100" s="4" t="s">
        <v>180</v>
      </c>
      <c r="C100" s="64">
        <v>1105</v>
      </c>
      <c r="D100" s="4" t="s">
        <v>62</v>
      </c>
      <c r="E100" s="64">
        <v>11020201</v>
      </c>
      <c r="F100" s="64">
        <v>9999</v>
      </c>
      <c r="G100" s="4" t="s">
        <v>421</v>
      </c>
      <c r="H100" s="65">
        <v>-1848484183</v>
      </c>
      <c r="I100" s="65">
        <v>0</v>
      </c>
      <c r="J100" s="65">
        <v>0</v>
      </c>
      <c r="K100" s="65">
        <v>0</v>
      </c>
      <c r="L100" s="65">
        <v>1848484183</v>
      </c>
      <c r="M100" s="65">
        <v>0</v>
      </c>
      <c r="N100" s="65">
        <v>0</v>
      </c>
      <c r="O100" s="24"/>
      <c r="P100" s="68">
        <f>CODIGOS2018[[#This Row],[RECAUDOS]]+CODIGOS2018[[#This Row],[AJUSTE]]</f>
        <v>0</v>
      </c>
      <c r="Q10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0" s="60"/>
      <c r="T100" s="60"/>
      <c r="U100" s="26" t="s">
        <v>514</v>
      </c>
      <c r="V100" s="27" t="e">
        <f>IF(Q100="SALUD","SALUD",IF(CODIGOS2018[[#This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0" s="28">
        <v>10</v>
      </c>
      <c r="AA10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0" s="28" t="s">
        <v>513</v>
      </c>
      <c r="AC10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0" s="28" t="s">
        <v>460</v>
      </c>
      <c r="AE10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0" s="28" t="s">
        <v>270</v>
      </c>
      <c r="AG100" s="46" t="s">
        <v>540</v>
      </c>
      <c r="AH10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0" s="47" t="s">
        <v>336</v>
      </c>
      <c r="AJ10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0" s="72" t="str">
        <f>CONCATENATE(CODIGOS2018[[#This Row],[Código CGR]]," ",CODIGOS2018[[#This Row],[CGR OEI]]," ",CODIGOS2018[[#This Row],[CGR Dest]]," ",CODIGOS2018[[#This Row],[SIT FONDOS]])</f>
        <v>1.1.02.02.03.01.01.01.05 013 002 S</v>
      </c>
      <c r="AR100" s="73" t="e">
        <f>IF(AND(CODIGOS2018[[#This Row],[MARCA SALUD Y CONTRALORIA]]&lt;&gt;"SALUD",COUNTIF([1]!PLANOPROG[AUX LINEA],CODIGOS2018[[#This Row],[Aux PROG CGR]])=0),"INCLUIR","OK")</f>
        <v>#REF!</v>
      </c>
      <c r="AS100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1.1.02.02.03.01.01.01.05 013 002 S 012201010000000</v>
      </c>
      <c r="AT100" s="73" t="e">
        <f>IF(AND(CODIGOS2018[[#This Row],[MARCA SALUD Y CONTRALORIA]]&lt;&gt;"SALUD",COUNTIF([1]!PLANOEJEC[AUX LINEA],CODIGOS2018[[#This Row],[Aux EJEC CGR]])=0),"INCLUIR","OK")</f>
        <v>#REF!</v>
      </c>
      <c r="AU10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0" s="76" t="str">
        <f>CONCATENATE(MID(D100,1,1),".",MID(D100,3,1),".",MID(D100,4,2),".",MID(D100,6,2),".",MID(D100,8,2),".",MID(D100,10,2),".",MID(D100,12,2),".",MID(D100,14,2),".",MID(D100,16,2))</f>
        <v>1.1.02.02.03.01.01.01.05</v>
      </c>
      <c r="AW100" s="77">
        <f>+LEN(CODIGOS2018[[#This Row],[POS PRE]])</f>
        <v>17</v>
      </c>
      <c r="AX100" s="76" t="b">
        <f>+EXACT(CODIGOS2018[[#This Row],[CODIGO AUTOMATICO CGR]],CODIGOS2018[[#This Row],[Código CGR]])</f>
        <v>1</v>
      </c>
      <c r="AY100" s="78" t="s">
        <v>336</v>
      </c>
      <c r="AZ100" s="78" t="b">
        <f>EXACT(CODIGOS2018[[#This Row],[Código FUT]],CODIGOS2018[[#This Row],[CODIFICACION MARCO FISCAL]])</f>
        <v>1</v>
      </c>
      <c r="BA100" s="81" t="s">
        <v>336</v>
      </c>
      <c r="BB100" s="82" t="b">
        <f>EXACT(CODIGOS2018[[#This Row],[Código FUT]],CODIGOS2018[[#This Row],[REPORTE II TRIM]])</f>
        <v>1</v>
      </c>
      <c r="BC100" s="135" t="s">
        <v>336</v>
      </c>
      <c r="BD100" s="135" t="b">
        <f>EXACT(CODIGOS2018[[#This Row],[Código FUT]],CODIGOS2018[[#This Row],[FUT DECRETO LIQ 2019]])</f>
        <v>1</v>
      </c>
    </row>
    <row r="101" spans="1:56" s="23" customFormat="1" ht="15" customHeight="1" x14ac:dyDescent="0.25">
      <c r="A10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0-0044 1105 110202030101030301 11020201 9999</v>
      </c>
      <c r="B101" s="4" t="s">
        <v>181</v>
      </c>
      <c r="C101" s="64">
        <v>1105</v>
      </c>
      <c r="D101" s="4" t="s">
        <v>63</v>
      </c>
      <c r="E101" s="64">
        <v>11020201</v>
      </c>
      <c r="F101" s="64">
        <v>9999</v>
      </c>
      <c r="G101" s="4" t="s">
        <v>153</v>
      </c>
      <c r="H101" s="65">
        <v>-7827284398</v>
      </c>
      <c r="I101" s="65">
        <v>0</v>
      </c>
      <c r="J101" s="65">
        <v>0</v>
      </c>
      <c r="K101" s="65">
        <v>0</v>
      </c>
      <c r="L101" s="65">
        <v>479150351</v>
      </c>
      <c r="M101" s="65">
        <v>-7348134047</v>
      </c>
      <c r="N101" s="65">
        <v>-7348134047</v>
      </c>
      <c r="O101" s="24"/>
      <c r="P101" s="68">
        <f>CODIGOS2018[[#This Row],[RECAUDOS]]+CODIGOS2018[[#This Row],[AJUSTE]]</f>
        <v>-7348134047</v>
      </c>
      <c r="Q10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1" s="60"/>
      <c r="T101" s="60"/>
      <c r="U101" s="26" t="s">
        <v>736</v>
      </c>
      <c r="V101" s="27" t="e">
        <f>IF(Q101="SALUD","SALUD",IF(CODIGOS2018[[#This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1" s="28" t="s">
        <v>736</v>
      </c>
      <c r="AA10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1" s="28" t="s">
        <v>736</v>
      </c>
      <c r="AC10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1" s="28" t="s">
        <v>736</v>
      </c>
      <c r="AE10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1" s="28" t="s">
        <v>736</v>
      </c>
      <c r="AG101" s="46" t="s">
        <v>736</v>
      </c>
      <c r="AH10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1" s="47" t="s">
        <v>736</v>
      </c>
      <c r="AJ10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1" s="72" t="str">
        <f>CONCATENATE(CODIGOS2018[[#This Row],[Código CGR]]," ",CODIGOS2018[[#This Row],[CGR OEI]]," ",CODIGOS2018[[#This Row],[CGR Dest]]," ",CODIGOS2018[[#This Row],[SIT FONDOS]])</f>
        <v>SALUD SALUD SALUD SALUD</v>
      </c>
      <c r="AR101" s="73" t="e">
        <f>IF(AND(CODIGOS2018[[#This Row],[MARCA SALUD Y CONTRALORIA]]&lt;&gt;"SALUD",COUNTIF([1]!PLANOPROG[AUX LINEA],CODIGOS2018[[#This Row],[Aux PROG CGR]])=0),"INCLUIR","OK")</f>
        <v>#REF!</v>
      </c>
      <c r="AS101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01" s="73" t="e">
        <f>IF(AND(CODIGOS2018[[#This Row],[MARCA SALUD Y CONTRALORIA]]&lt;&gt;"SALUD",COUNTIF([1]!PLANOEJEC[AUX LINEA],CODIGOS2018[[#This Row],[Aux EJEC CGR]])=0),"INCLUIR","OK")</f>
        <v>#REF!</v>
      </c>
      <c r="AU10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1" s="76" t="str">
        <f>CONCATENATE(MID(D101,1,1),".",MID(D101,3,1),".",MID(D101,4,2),".",MID(D101,6,2),".",MID(D101,8,2),".",MID(D101,10,2),".",MID(D101,12,2),".",MID(D101,14,2),".",MID(D101,16,2),".",MID(D101,18,2))</f>
        <v>1.1.02.02.03.01.01.03.03.01</v>
      </c>
      <c r="AW101" s="77">
        <f>+LEN(CODIGOS2018[[#This Row],[POS PRE]])</f>
        <v>19</v>
      </c>
      <c r="AX101" s="76" t="b">
        <f>+EXACT(CODIGOS2018[[#This Row],[CODIGO AUTOMATICO CGR]],CODIGOS2018[[#This Row],[Código CGR]])</f>
        <v>0</v>
      </c>
      <c r="AY101" s="78" t="s">
        <v>338</v>
      </c>
      <c r="AZ101" s="78" t="b">
        <f>EXACT(CODIGOS2018[[#This Row],[Código FUT]],CODIGOS2018[[#This Row],[CODIFICACION MARCO FISCAL]])</f>
        <v>0</v>
      </c>
      <c r="BA101" s="81" t="s">
        <v>736</v>
      </c>
      <c r="BB101" s="82" t="b">
        <f>EXACT(CODIGOS2018[[#This Row],[Código FUT]],CODIGOS2018[[#This Row],[REPORTE II TRIM]])</f>
        <v>1</v>
      </c>
      <c r="BC101" s="135" t="s">
        <v>338</v>
      </c>
      <c r="BD101" s="135" t="b">
        <f>EXACT(CODIGOS2018[[#This Row],[Código FUT]],CODIGOS2018[[#This Row],[FUT DECRETO LIQ 2019]])</f>
        <v>0</v>
      </c>
    </row>
    <row r="102" spans="1:56" s="23" customFormat="1" ht="15" customHeight="1" x14ac:dyDescent="0.25">
      <c r="A10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0-0044 1105 120202030101030301 12020301 9999</v>
      </c>
      <c r="B102" s="4" t="s">
        <v>181</v>
      </c>
      <c r="C102" s="64">
        <v>1105</v>
      </c>
      <c r="D102" s="4" t="s">
        <v>554</v>
      </c>
      <c r="E102" s="64">
        <v>12020301</v>
      </c>
      <c r="F102" s="64">
        <v>9999</v>
      </c>
      <c r="G102" s="4" t="s">
        <v>553</v>
      </c>
      <c r="H102" s="65">
        <v>-15000000</v>
      </c>
      <c r="I102" s="65">
        <v>0</v>
      </c>
      <c r="J102" s="65">
        <v>0</v>
      </c>
      <c r="K102" s="65">
        <v>0</v>
      </c>
      <c r="L102" s="65">
        <v>0</v>
      </c>
      <c r="M102" s="65">
        <v>-15000000</v>
      </c>
      <c r="N102" s="65">
        <v>-17760588</v>
      </c>
      <c r="O102" s="24"/>
      <c r="P102" s="68">
        <f>CODIGOS2018[[#This Row],[RECAUDOS]]+CODIGOS2018[[#This Row],[AJUSTE]]</f>
        <v>-17760588</v>
      </c>
      <c r="Q10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2" s="60"/>
      <c r="T102" s="60"/>
      <c r="U102" s="26" t="s">
        <v>736</v>
      </c>
      <c r="V102" s="27" t="e">
        <f>IF(Q102="SALUD","SALUD",IF(CODIGOS2018[[#This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2" s="28" t="s">
        <v>736</v>
      </c>
      <c r="AA10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2" s="28" t="s">
        <v>736</v>
      </c>
      <c r="AC10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2" s="28" t="s">
        <v>736</v>
      </c>
      <c r="AE10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2" s="28" t="s">
        <v>736</v>
      </c>
      <c r="AG102" s="46" t="s">
        <v>736</v>
      </c>
      <c r="AH10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2" s="47" t="s">
        <v>736</v>
      </c>
      <c r="AJ10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2" s="72" t="str">
        <f>CONCATENATE(CODIGOS2018[[#This Row],[Código CGR]]," ",CODIGOS2018[[#This Row],[CGR OEI]]," ",CODIGOS2018[[#This Row],[CGR Dest]]," ",CODIGOS2018[[#This Row],[SIT FONDOS]])</f>
        <v>SALUD SALUD SALUD SALUD</v>
      </c>
      <c r="AR102" s="73" t="e">
        <f>IF(AND(CODIGOS2018[[#This Row],[MARCA SALUD Y CONTRALORIA]]&lt;&gt;"SALUD",COUNTIF([1]!PLANOPROG[AUX LINEA],CODIGOS2018[[#This Row],[Aux PROG CGR]])=0),"INCLUIR","OK")</f>
        <v>#REF!</v>
      </c>
      <c r="AS102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02" s="73" t="e">
        <f>IF(AND(CODIGOS2018[[#This Row],[MARCA SALUD Y CONTRALORIA]]&lt;&gt;"SALUD",COUNTIF([1]!PLANOEJEC[AUX LINEA],CODIGOS2018[[#This Row],[Aux EJEC CGR]])=0),"INCLUIR","OK")</f>
        <v>#REF!</v>
      </c>
      <c r="AU10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2" s="76" t="str">
        <f>CONCATENATE(MID(D102,1,1),".",MID(D102,3,1),".",MID(D102,4,2),".",MID(D102,6,2),".",MID(D102,8,2),".",MID(D102,10,2),".",MID(D102,12,2),".",MID(D102,14,2),".",MID(D102,16,2),".",MID(D102,18,2))</f>
        <v>1.2.02.02.03.01.01.03.03.01</v>
      </c>
      <c r="AW102" s="77">
        <f>+LEN(CODIGOS2018[[#This Row],[POS PRE]])</f>
        <v>19</v>
      </c>
      <c r="AX102" s="76" t="b">
        <f>+EXACT(CODIGOS2018[[#This Row],[CODIGO AUTOMATICO CGR]],CODIGOS2018[[#This Row],[Código CGR]])</f>
        <v>0</v>
      </c>
      <c r="AY102" s="78" t="s">
        <v>369</v>
      </c>
      <c r="AZ102" s="78" t="b">
        <f>EXACT(CODIGOS2018[[#This Row],[Código FUT]],CODIGOS2018[[#This Row],[CODIFICACION MARCO FISCAL]])</f>
        <v>0</v>
      </c>
      <c r="BA102" s="81" t="s">
        <v>736</v>
      </c>
      <c r="BB102" s="82" t="b">
        <f>EXACT(CODIGOS2018[[#This Row],[Código FUT]],CODIGOS2018[[#This Row],[REPORTE II TRIM]])</f>
        <v>1</v>
      </c>
      <c r="BC102" s="135" t="e">
        <v>#N/A</v>
      </c>
      <c r="BD102" s="135" t="e">
        <f>EXACT(CODIGOS2018[[#This Row],[Código FUT]],CODIGOS2018[[#This Row],[FUT DECRETO LIQ 2019]])</f>
        <v>#N/A</v>
      </c>
    </row>
    <row r="103" spans="1:56" s="23" customFormat="1" ht="15" customHeight="1" x14ac:dyDescent="0.25">
      <c r="A10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0-0045 1105 110202030101030303 11020201 9999</v>
      </c>
      <c r="B103" s="4" t="s">
        <v>182</v>
      </c>
      <c r="C103" s="64">
        <v>1105</v>
      </c>
      <c r="D103" s="4" t="s">
        <v>64</v>
      </c>
      <c r="E103" s="64">
        <v>11020201</v>
      </c>
      <c r="F103" s="64">
        <v>9999</v>
      </c>
      <c r="G103" s="4" t="s">
        <v>152</v>
      </c>
      <c r="H103" s="65">
        <v>-3325516153</v>
      </c>
      <c r="I103" s="65">
        <v>0</v>
      </c>
      <c r="J103" s="65">
        <v>0</v>
      </c>
      <c r="K103" s="65">
        <v>0</v>
      </c>
      <c r="L103" s="65">
        <v>96859694</v>
      </c>
      <c r="M103" s="65">
        <v>-3228656459</v>
      </c>
      <c r="N103" s="65">
        <v>-3228656459</v>
      </c>
      <c r="O103" s="24"/>
      <c r="P103" s="68">
        <f>CODIGOS2018[[#This Row],[RECAUDOS]]+CODIGOS2018[[#This Row],[AJUSTE]]</f>
        <v>-3228656459</v>
      </c>
      <c r="Q10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3" s="60"/>
      <c r="T103" s="60"/>
      <c r="U103" s="26" t="s">
        <v>736</v>
      </c>
      <c r="V103" s="27" t="e">
        <f>IF(Q103="SALUD","SALUD",IF(CODIGOS2018[[#This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3" s="28" t="s">
        <v>736</v>
      </c>
      <c r="AA10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3" s="28" t="s">
        <v>736</v>
      </c>
      <c r="AC10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3" s="28" t="s">
        <v>736</v>
      </c>
      <c r="AE10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3" s="28" t="s">
        <v>736</v>
      </c>
      <c r="AG103" s="46" t="s">
        <v>736</v>
      </c>
      <c r="AH10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3" s="47" t="s">
        <v>736</v>
      </c>
      <c r="AJ10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3" s="72" t="str">
        <f>CONCATENATE(CODIGOS2018[[#This Row],[Código CGR]]," ",CODIGOS2018[[#This Row],[CGR OEI]]," ",CODIGOS2018[[#This Row],[CGR Dest]]," ",CODIGOS2018[[#This Row],[SIT FONDOS]])</f>
        <v>SALUD SALUD SALUD SALUD</v>
      </c>
      <c r="AR103" s="73" t="e">
        <f>IF(AND(CODIGOS2018[[#This Row],[MARCA SALUD Y CONTRALORIA]]&lt;&gt;"SALUD",COUNTIF([1]!PLANOPROG[AUX LINEA],CODIGOS2018[[#This Row],[Aux PROG CGR]])=0),"INCLUIR","OK")</f>
        <v>#REF!</v>
      </c>
      <c r="AS103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03" s="73" t="e">
        <f>IF(AND(CODIGOS2018[[#This Row],[MARCA SALUD Y CONTRALORIA]]&lt;&gt;"SALUD",COUNTIF([1]!PLANOEJEC[AUX LINEA],CODIGOS2018[[#This Row],[Aux EJEC CGR]])=0),"INCLUIR","OK")</f>
        <v>#REF!</v>
      </c>
      <c r="AU10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3" s="76" t="str">
        <f>CONCATENATE(MID(D103,1,1),".",MID(D103,3,1),".",MID(D103,4,2),".",MID(D103,6,2),".",MID(D103,8,2),".",MID(D103,10,2),".",MID(D103,12,2),".",MID(D103,14,2),".",MID(D103,16,2),".",MID(D103,18,2))</f>
        <v>1.1.02.02.03.01.01.03.03.03</v>
      </c>
      <c r="AW103" s="77">
        <f>+LEN(CODIGOS2018[[#This Row],[POS PRE]])</f>
        <v>19</v>
      </c>
      <c r="AX103" s="76" t="b">
        <f>+EXACT(CODIGOS2018[[#This Row],[CODIGO AUTOMATICO CGR]],CODIGOS2018[[#This Row],[Código CGR]])</f>
        <v>0</v>
      </c>
      <c r="AY103" s="78" t="s">
        <v>339</v>
      </c>
      <c r="AZ103" s="78" t="b">
        <f>EXACT(CODIGOS2018[[#This Row],[Código FUT]],CODIGOS2018[[#This Row],[CODIFICACION MARCO FISCAL]])</f>
        <v>0</v>
      </c>
      <c r="BA103" s="81" t="s">
        <v>736</v>
      </c>
      <c r="BB103" s="82" t="b">
        <f>EXACT(CODIGOS2018[[#This Row],[Código FUT]],CODIGOS2018[[#This Row],[REPORTE II TRIM]])</f>
        <v>1</v>
      </c>
      <c r="BC103" s="135" t="s">
        <v>339</v>
      </c>
      <c r="BD103" s="135" t="b">
        <f>EXACT(CODIGOS2018[[#This Row],[Código FUT]],CODIGOS2018[[#This Row],[FUT DECRETO LIQ 2019]])</f>
        <v>0</v>
      </c>
    </row>
    <row r="104" spans="1:56" s="23" customFormat="1" ht="15" customHeight="1" x14ac:dyDescent="0.25">
      <c r="A10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0-0046 1105 1102020301010305 11020201 9999</v>
      </c>
      <c r="B104" s="4" t="s">
        <v>183</v>
      </c>
      <c r="C104" s="64">
        <v>1105</v>
      </c>
      <c r="D104" s="4" t="s">
        <v>65</v>
      </c>
      <c r="E104" s="64">
        <v>11020201</v>
      </c>
      <c r="F104" s="64">
        <v>9999</v>
      </c>
      <c r="G104" s="4" t="s">
        <v>151</v>
      </c>
      <c r="H104" s="65">
        <v>-5858962969</v>
      </c>
      <c r="I104" s="65">
        <v>0</v>
      </c>
      <c r="J104" s="65">
        <v>0</v>
      </c>
      <c r="K104" s="65">
        <v>-379844598</v>
      </c>
      <c r="L104" s="65">
        <v>0</v>
      </c>
      <c r="M104" s="65">
        <v>-6238807567</v>
      </c>
      <c r="N104" s="65">
        <v>-6238807567</v>
      </c>
      <c r="O104" s="24"/>
      <c r="P104" s="68">
        <f>CODIGOS2018[[#This Row],[RECAUDOS]]+CODIGOS2018[[#This Row],[AJUSTE]]</f>
        <v>-6238807567</v>
      </c>
      <c r="Q10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4" s="60"/>
      <c r="T104" s="60"/>
      <c r="U104" s="26" t="s">
        <v>736</v>
      </c>
      <c r="V104" s="27" t="e">
        <f>IF(Q104="SALUD","SALUD",IF(CODIGOS2018[[#This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4" s="28" t="s">
        <v>736</v>
      </c>
      <c r="AA10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4" s="28" t="s">
        <v>736</v>
      </c>
      <c r="AC10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4" s="28" t="s">
        <v>736</v>
      </c>
      <c r="AE10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4" s="28" t="s">
        <v>736</v>
      </c>
      <c r="AG104" s="46" t="s">
        <v>736</v>
      </c>
      <c r="AH10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4" s="47" t="s">
        <v>736</v>
      </c>
      <c r="AJ10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4" s="72" t="str">
        <f>CONCATENATE(CODIGOS2018[[#This Row],[Código CGR]]," ",CODIGOS2018[[#This Row],[CGR OEI]]," ",CODIGOS2018[[#This Row],[CGR Dest]]," ",CODIGOS2018[[#This Row],[SIT FONDOS]])</f>
        <v>SALUD SALUD SALUD SALUD</v>
      </c>
      <c r="AR104" s="73" t="e">
        <f>IF(AND(CODIGOS2018[[#This Row],[MARCA SALUD Y CONTRALORIA]]&lt;&gt;"SALUD",COUNTIF([1]!PLANOPROG[AUX LINEA],CODIGOS2018[[#This Row],[Aux PROG CGR]])=0),"INCLUIR","OK")</f>
        <v>#REF!</v>
      </c>
      <c r="AS104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04" s="73" t="e">
        <f>IF(AND(CODIGOS2018[[#This Row],[MARCA SALUD Y CONTRALORIA]]&lt;&gt;"SALUD",COUNTIF([1]!PLANOEJEC[AUX LINEA],CODIGOS2018[[#This Row],[Aux EJEC CGR]])=0),"INCLUIR","OK")</f>
        <v>#REF!</v>
      </c>
      <c r="AU10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4" s="76" t="str">
        <f>CONCATENATE(MID(D104,1,1),".",MID(D104,3,1),".",MID(D104,4,2),".",MID(D104,6,2),".",MID(D104,8,2),".",MID(D104,10,2),".",MID(D104,12,2),".",MID(D104,14,2),".",MID(D104,16,2))</f>
        <v>1.1.02.02.03.01.01.03.05</v>
      </c>
      <c r="AW104" s="77">
        <f>+LEN(CODIGOS2018[[#This Row],[POS PRE]])</f>
        <v>17</v>
      </c>
      <c r="AX104" s="76" t="b">
        <f>+EXACT(CODIGOS2018[[#This Row],[CODIGO AUTOMATICO CGR]],CODIGOS2018[[#This Row],[Código CGR]])</f>
        <v>0</v>
      </c>
      <c r="AY104" s="78" t="s">
        <v>337</v>
      </c>
      <c r="AZ104" s="78" t="b">
        <f>EXACT(CODIGOS2018[[#This Row],[Código FUT]],CODIGOS2018[[#This Row],[CODIFICACION MARCO FISCAL]])</f>
        <v>0</v>
      </c>
      <c r="BA104" s="81" t="s">
        <v>736</v>
      </c>
      <c r="BB104" s="82" t="b">
        <f>EXACT(CODIGOS2018[[#This Row],[Código FUT]],CODIGOS2018[[#This Row],[REPORTE II TRIM]])</f>
        <v>1</v>
      </c>
      <c r="BC104" s="135" t="s">
        <v>337</v>
      </c>
      <c r="BD104" s="135" t="b">
        <f>EXACT(CODIGOS2018[[#This Row],[Código FUT]],CODIGOS2018[[#This Row],[FUT DECRETO LIQ 2019]])</f>
        <v>0</v>
      </c>
    </row>
    <row r="105" spans="1:56" s="23" customFormat="1" ht="15" customHeight="1" x14ac:dyDescent="0.25">
      <c r="A10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0-0046 1105 1202020301010305 12020301 9999</v>
      </c>
      <c r="B105" s="4" t="s">
        <v>183</v>
      </c>
      <c r="C105" s="64">
        <v>1105</v>
      </c>
      <c r="D105" s="4" t="s">
        <v>556</v>
      </c>
      <c r="E105" s="64">
        <v>12020301</v>
      </c>
      <c r="F105" s="64">
        <v>9999</v>
      </c>
      <c r="G105" s="4" t="s">
        <v>555</v>
      </c>
      <c r="H105" s="65">
        <v>-25000000</v>
      </c>
      <c r="I105" s="65">
        <v>0</v>
      </c>
      <c r="J105" s="65">
        <v>0</v>
      </c>
      <c r="K105" s="65">
        <v>0</v>
      </c>
      <c r="L105" s="65">
        <v>0</v>
      </c>
      <c r="M105" s="65">
        <v>-25000000</v>
      </c>
      <c r="N105" s="65">
        <v>-28373377</v>
      </c>
      <c r="O105" s="24"/>
      <c r="P105" s="68">
        <f>CODIGOS2018[[#This Row],[RECAUDOS]]+CODIGOS2018[[#This Row],[AJUSTE]]</f>
        <v>-28373377</v>
      </c>
      <c r="Q10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5" s="60"/>
      <c r="T105" s="60"/>
      <c r="U105" s="26" t="s">
        <v>736</v>
      </c>
      <c r="V105" s="27" t="e">
        <f>IF(Q105="SALUD","SALUD",IF(CODIGOS2018[[#This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5" s="28" t="s">
        <v>736</v>
      </c>
      <c r="AA10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5" s="28" t="s">
        <v>736</v>
      </c>
      <c r="AC10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5" s="28" t="s">
        <v>736</v>
      </c>
      <c r="AE10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5" s="28" t="s">
        <v>736</v>
      </c>
      <c r="AG105" s="46" t="s">
        <v>736</v>
      </c>
      <c r="AH10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5" s="47" t="s">
        <v>736</v>
      </c>
      <c r="AJ10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5" s="72" t="str">
        <f>CONCATENATE(CODIGOS2018[[#This Row],[Código CGR]]," ",CODIGOS2018[[#This Row],[CGR OEI]]," ",CODIGOS2018[[#This Row],[CGR Dest]]," ",CODIGOS2018[[#This Row],[SIT FONDOS]])</f>
        <v>SALUD SALUD SALUD SALUD</v>
      </c>
      <c r="AR105" s="73" t="e">
        <f>IF(AND(CODIGOS2018[[#This Row],[MARCA SALUD Y CONTRALORIA]]&lt;&gt;"SALUD",COUNTIF([1]!PLANOPROG[AUX LINEA],CODIGOS2018[[#This Row],[Aux PROG CGR]])=0),"INCLUIR","OK")</f>
        <v>#REF!</v>
      </c>
      <c r="AS105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05" s="73" t="e">
        <f>IF(AND(CODIGOS2018[[#This Row],[MARCA SALUD Y CONTRALORIA]]&lt;&gt;"SALUD",COUNTIF([1]!PLANOEJEC[AUX LINEA],CODIGOS2018[[#This Row],[Aux EJEC CGR]])=0),"INCLUIR","OK")</f>
        <v>#REF!</v>
      </c>
      <c r="AU10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5" s="76" t="str">
        <f>CONCATENATE(MID(D105,1,1),".",MID(D105,3,1),".",MID(D105,4,2),".",MID(D105,6,2),".",MID(D105,8,2),".",MID(D105,10,2),".",MID(D105,12,2),".",MID(D105,14,2),".",MID(D105,16,2))</f>
        <v>1.2.02.02.03.01.01.03.05</v>
      </c>
      <c r="AW105" s="77">
        <f>+LEN(CODIGOS2018[[#This Row],[POS PRE]])</f>
        <v>17</v>
      </c>
      <c r="AX105" s="76" t="b">
        <f>+EXACT(CODIGOS2018[[#This Row],[CODIGO AUTOMATICO CGR]],CODIGOS2018[[#This Row],[Código CGR]])</f>
        <v>0</v>
      </c>
      <c r="AY105" s="78" t="s">
        <v>368</v>
      </c>
      <c r="AZ105" s="78" t="b">
        <f>EXACT(CODIGOS2018[[#This Row],[Código FUT]],CODIGOS2018[[#This Row],[CODIFICACION MARCO FISCAL]])</f>
        <v>0</v>
      </c>
      <c r="BA105" s="81" t="s">
        <v>736</v>
      </c>
      <c r="BB105" s="82" t="b">
        <f>EXACT(CODIGOS2018[[#This Row],[Código FUT]],CODIGOS2018[[#This Row],[REPORTE II TRIM]])</f>
        <v>1</v>
      </c>
      <c r="BC105" s="135" t="e">
        <v>#N/A</v>
      </c>
      <c r="BD105" s="135" t="e">
        <f>EXACT(CODIGOS2018[[#This Row],[Código FUT]],CODIGOS2018[[#This Row],[FUT DECRETO LIQ 2019]])</f>
        <v>#N/A</v>
      </c>
    </row>
    <row r="106" spans="1:56" s="23" customFormat="1" ht="15" customHeight="1" x14ac:dyDescent="0.25">
      <c r="A10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0-0064 1105 120203010398 12020301 9999</v>
      </c>
      <c r="B106" s="4" t="s">
        <v>184</v>
      </c>
      <c r="C106" s="64">
        <v>1105</v>
      </c>
      <c r="D106" s="4" t="s">
        <v>40</v>
      </c>
      <c r="E106" s="64">
        <v>12020301</v>
      </c>
      <c r="F106" s="64">
        <v>9999</v>
      </c>
      <c r="G106" s="4" t="s">
        <v>120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-12</v>
      </c>
      <c r="O106" s="24"/>
      <c r="P106" s="68">
        <f>CODIGOS2018[[#This Row],[RECAUDOS]]+CODIGOS2018[[#This Row],[AJUSTE]]</f>
        <v>-12</v>
      </c>
      <c r="Q10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6" s="60"/>
      <c r="T106" s="60"/>
      <c r="U106" s="26" t="s">
        <v>132</v>
      </c>
      <c r="V106" s="27" t="e">
        <f>IF(Q106="SALUD","SALUD",IF(CODIGOS2018[[#This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6" s="28">
        <v>10</v>
      </c>
      <c r="AA10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6" s="28" t="s">
        <v>510</v>
      </c>
      <c r="AC10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6" s="28" t="s">
        <v>500</v>
      </c>
      <c r="AE10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6" s="28" t="s">
        <v>371</v>
      </c>
      <c r="AG106" s="46" t="s">
        <v>462</v>
      </c>
      <c r="AH10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6" s="47" t="s">
        <v>370</v>
      </c>
      <c r="AJ10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6" s="72" t="str">
        <f>CONCATENATE(CODIGOS2018[[#This Row],[Código CGR]]," ",CODIGOS2018[[#This Row],[CGR OEI]]," ",CODIGOS2018[[#This Row],[CGR Dest]]," ",CODIGOS2018[[#This Row],[SIT FONDOS]])</f>
        <v>1.2.02.03.01.03.98 040 039 C</v>
      </c>
      <c r="AR106" s="73" t="e">
        <f>IF(AND(CODIGOS2018[[#This Row],[MARCA SALUD Y CONTRALORIA]]&lt;&gt;"SALUD",COUNTIF([1]!PLANOPROG[AUX LINEA],CODIGOS2018[[#This Row],[Aux PROG CGR]])=0),"INCLUIR","OK")</f>
        <v>#REF!</v>
      </c>
      <c r="AS106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1.2.02.03.01.03.98 040 039 C 000000000000000</v>
      </c>
      <c r="AT106" s="73" t="e">
        <f>IF(AND(CODIGOS2018[[#This Row],[MARCA SALUD Y CONTRALORIA]]&lt;&gt;"SALUD",COUNTIF([1]!PLANOEJEC[AUX LINEA],CODIGOS2018[[#This Row],[Aux EJEC CGR]])=0),"INCLUIR","OK")</f>
        <v>#REF!</v>
      </c>
      <c r="AU10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6" s="76" t="str">
        <f>CONCATENATE(MID(D106,1,1),".",MID(D106,3,1),".",MID(D106,4,2),".",MID(D106,6,2),".",MID(D106,8,2),".",MID(D106,10,2),".",MID(D106,12,2))</f>
        <v>1.2.02.03.01.03.98</v>
      </c>
      <c r="AW106" s="77">
        <f>+LEN(CODIGOS2018[[#This Row],[POS PRE]])</f>
        <v>13</v>
      </c>
      <c r="AX106" s="76" t="b">
        <f>+EXACT(CODIGOS2018[[#This Row],[CODIGO AUTOMATICO CGR]],CODIGOS2018[[#This Row],[Código CGR]])</f>
        <v>1</v>
      </c>
      <c r="AY106" s="78" t="s">
        <v>370</v>
      </c>
      <c r="AZ106" s="78" t="b">
        <f>EXACT(CODIGOS2018[[#This Row],[Código FUT]],CODIGOS2018[[#This Row],[CODIFICACION MARCO FISCAL]])</f>
        <v>1</v>
      </c>
      <c r="BA106" s="81" t="s">
        <v>370</v>
      </c>
      <c r="BB106" s="82" t="b">
        <f>EXACT(CODIGOS2018[[#This Row],[Código FUT]],CODIGOS2018[[#This Row],[REPORTE II TRIM]])</f>
        <v>1</v>
      </c>
      <c r="BC106" s="135" t="e">
        <v>#N/A</v>
      </c>
      <c r="BD106" s="135" t="e">
        <f>EXACT(CODIGOS2018[[#This Row],[Código FUT]],CODIGOS2018[[#This Row],[FUT DECRETO LIQ 2019]])</f>
        <v>#N/A</v>
      </c>
    </row>
    <row r="107" spans="1:56" s="23" customFormat="1" ht="15" customHeight="1" x14ac:dyDescent="0.25">
      <c r="A10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0-0079 1105 120203010398 12020301 9999</v>
      </c>
      <c r="B107" s="4" t="s">
        <v>185</v>
      </c>
      <c r="C107" s="64">
        <v>1105</v>
      </c>
      <c r="D107" s="4" t="s">
        <v>40</v>
      </c>
      <c r="E107" s="64">
        <v>12020301</v>
      </c>
      <c r="F107" s="64">
        <v>9999</v>
      </c>
      <c r="G107" s="4" t="s">
        <v>120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-6024545</v>
      </c>
      <c r="O107" s="24"/>
      <c r="P107" s="68">
        <f>CODIGOS2018[[#This Row],[RECAUDOS]]+CODIGOS2018[[#This Row],[AJUSTE]]</f>
        <v>-6024545</v>
      </c>
      <c r="Q10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7" s="60"/>
      <c r="T107" s="60"/>
      <c r="U107" s="26" t="s">
        <v>132</v>
      </c>
      <c r="V107" s="27" t="e">
        <f>IF(Q107="SALUD","SALUD",IF(CODIGOS2018[[#This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7" s="28">
        <v>10</v>
      </c>
      <c r="AA10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7" s="28" t="s">
        <v>510</v>
      </c>
      <c r="AC10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7" s="28" t="s">
        <v>531</v>
      </c>
      <c r="AE10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7" s="28" t="s">
        <v>371</v>
      </c>
      <c r="AG107" s="46" t="s">
        <v>462</v>
      </c>
      <c r="AH10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7" s="47" t="s">
        <v>370</v>
      </c>
      <c r="AJ10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7" s="72" t="str">
        <f>CONCATENATE(CODIGOS2018[[#This Row],[Código CGR]]," ",CODIGOS2018[[#This Row],[CGR OEI]]," ",CODIGOS2018[[#This Row],[CGR Dest]]," ",CODIGOS2018[[#This Row],[SIT FONDOS]])</f>
        <v>1.2.02.03.01.03.98 040 095 C</v>
      </c>
      <c r="AR107" s="73" t="e">
        <f>IF(AND(CODIGOS2018[[#This Row],[MARCA SALUD Y CONTRALORIA]]&lt;&gt;"SALUD",COUNTIF([1]!PLANOPROG[AUX LINEA],CODIGOS2018[[#This Row],[Aux PROG CGR]])=0),"INCLUIR","OK")</f>
        <v>#REF!</v>
      </c>
      <c r="AS107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1.2.02.03.01.03.98 040 095 C 000000000000000</v>
      </c>
      <c r="AT107" s="73" t="e">
        <f>IF(AND(CODIGOS2018[[#This Row],[MARCA SALUD Y CONTRALORIA]]&lt;&gt;"SALUD",COUNTIF([1]!PLANOEJEC[AUX LINEA],CODIGOS2018[[#This Row],[Aux EJEC CGR]])=0),"INCLUIR","OK")</f>
        <v>#REF!</v>
      </c>
      <c r="AU10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7" s="76" t="str">
        <f>CONCATENATE(MID(D107,1,1),".",MID(D107,3,1),".",MID(D107,4,2),".",MID(D107,6,2),".",MID(D107,8,2),".",MID(D107,10,2),".",MID(D107,12,2))</f>
        <v>1.2.02.03.01.03.98</v>
      </c>
      <c r="AW107" s="77">
        <f>+LEN(CODIGOS2018[[#This Row],[POS PRE]])</f>
        <v>13</v>
      </c>
      <c r="AX107" s="76" t="b">
        <f>+EXACT(CODIGOS2018[[#This Row],[CODIGO AUTOMATICO CGR]],CODIGOS2018[[#This Row],[Código CGR]])</f>
        <v>1</v>
      </c>
      <c r="AY107" s="78" t="s">
        <v>370</v>
      </c>
      <c r="AZ107" s="78" t="b">
        <f>EXACT(CODIGOS2018[[#This Row],[Código FUT]],CODIGOS2018[[#This Row],[CODIFICACION MARCO FISCAL]])</f>
        <v>1</v>
      </c>
      <c r="BA107" s="81" t="s">
        <v>370</v>
      </c>
      <c r="BB107" s="82" t="b">
        <f>EXACT(CODIGOS2018[[#This Row],[Código FUT]],CODIGOS2018[[#This Row],[REPORTE II TRIM]])</f>
        <v>1</v>
      </c>
      <c r="BC107" s="135" t="e">
        <v>#N/A</v>
      </c>
      <c r="BD107" s="135" t="e">
        <f>EXACT(CODIGOS2018[[#This Row],[Código FUT]],CODIGOS2018[[#This Row],[FUT DECRETO LIQ 2019]])</f>
        <v>#N/A</v>
      </c>
    </row>
    <row r="108" spans="1:56" s="23" customFormat="1" ht="15" customHeight="1" x14ac:dyDescent="0.25">
      <c r="A10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0-0101 1105 120203010398 12020301 9999</v>
      </c>
      <c r="B108" s="4" t="s">
        <v>186</v>
      </c>
      <c r="C108" s="64">
        <v>1105</v>
      </c>
      <c r="D108" s="4" t="s">
        <v>40</v>
      </c>
      <c r="E108" s="64">
        <v>12020301</v>
      </c>
      <c r="F108" s="64">
        <v>9999</v>
      </c>
      <c r="G108" s="4" t="s">
        <v>120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-7929444</v>
      </c>
      <c r="O108" s="24"/>
      <c r="P108" s="68">
        <f>CODIGOS2018[[#This Row],[RECAUDOS]]+CODIGOS2018[[#This Row],[AJUSTE]]</f>
        <v>-7929444</v>
      </c>
      <c r="Q10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8" s="60"/>
      <c r="T108" s="60"/>
      <c r="U108" s="26" t="s">
        <v>132</v>
      </c>
      <c r="V108" s="27" t="e">
        <f>IF(Q108="SALUD","SALUD",IF(CODIGOS2018[[#This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8" s="28">
        <v>10</v>
      </c>
      <c r="AA10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8" s="28" t="s">
        <v>510</v>
      </c>
      <c r="AC10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8" s="28" t="s">
        <v>488</v>
      </c>
      <c r="AE10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8" s="28" t="s">
        <v>371</v>
      </c>
      <c r="AG108" s="46" t="s">
        <v>462</v>
      </c>
      <c r="AH10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8" s="47" t="s">
        <v>370</v>
      </c>
      <c r="AJ10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8" s="72" t="str">
        <f>CONCATENATE(CODIGOS2018[[#This Row],[Código CGR]]," ",CODIGOS2018[[#This Row],[CGR OEI]]," ",CODIGOS2018[[#This Row],[CGR Dest]]," ",CODIGOS2018[[#This Row],[SIT FONDOS]])</f>
        <v>1.2.02.03.01.03.98 040 066 C</v>
      </c>
      <c r="AR108" s="73" t="e">
        <f>IF(AND(CODIGOS2018[[#This Row],[MARCA SALUD Y CONTRALORIA]]&lt;&gt;"SALUD",COUNTIF([1]!PLANOPROG[AUX LINEA],CODIGOS2018[[#This Row],[Aux PROG CGR]])=0),"INCLUIR","OK")</f>
        <v>#REF!</v>
      </c>
      <c r="AS10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000000000000000</v>
      </c>
      <c r="AT108" s="73" t="e">
        <f>IF(AND(CODIGOS2018[[#This Row],[MARCA SALUD Y CONTRALORIA]]&lt;&gt;"SALUD",COUNTIF([1]!PLANOEJEC[AUX LINEA],CODIGOS2018[[#This Row],[Aux EJEC CGR]])=0),"INCLUIR","OK")</f>
        <v>#REF!</v>
      </c>
      <c r="AU10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8" s="76" t="str">
        <f>CONCATENATE(MID(D108,1,1),".",MID(D108,3,1),".",MID(D108,4,2),".",MID(D108,6,2),".",MID(D108,8,2),".",MID(D108,10,2),".",MID(D108,12,2))</f>
        <v>1.2.02.03.01.03.98</v>
      </c>
      <c r="AW108" s="77">
        <f>+LEN(CODIGOS2018[[#This Row],[POS PRE]])</f>
        <v>13</v>
      </c>
      <c r="AX108" s="76" t="b">
        <f>+EXACT(CODIGOS2018[[#This Row],[CODIGO AUTOMATICO CGR]],CODIGOS2018[[#This Row],[Código CGR]])</f>
        <v>1</v>
      </c>
      <c r="AY108" s="78" t="s">
        <v>370</v>
      </c>
      <c r="AZ108" s="78" t="b">
        <f>EXACT(CODIGOS2018[[#This Row],[Código FUT]],CODIGOS2018[[#This Row],[CODIFICACION MARCO FISCAL]])</f>
        <v>1</v>
      </c>
      <c r="BA108" s="81" t="s">
        <v>370</v>
      </c>
      <c r="BB108" s="82" t="b">
        <f>EXACT(CODIGOS2018[[#This Row],[Código FUT]],CODIGOS2018[[#This Row],[REPORTE II TRIM]])</f>
        <v>1</v>
      </c>
      <c r="BC108" s="135" t="e">
        <v>#N/A</v>
      </c>
      <c r="BD108" s="135" t="e">
        <f>EXACT(CODIGOS2018[[#This Row],[Código FUT]],CODIGOS2018[[#This Row],[FUT DECRETO LIQ 2019]])</f>
        <v>#N/A</v>
      </c>
    </row>
    <row r="109" spans="1:56" s="23" customFormat="1" ht="15" customHeight="1" x14ac:dyDescent="0.25">
      <c r="A10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0-0108 1105 120203010398 12020301 9999</v>
      </c>
      <c r="B109" s="4" t="s">
        <v>187</v>
      </c>
      <c r="C109" s="64">
        <v>1105</v>
      </c>
      <c r="D109" s="4" t="s">
        <v>40</v>
      </c>
      <c r="E109" s="64">
        <v>12020301</v>
      </c>
      <c r="F109" s="64">
        <v>9999</v>
      </c>
      <c r="G109" s="4" t="s">
        <v>120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-535808</v>
      </c>
      <c r="O109" s="24"/>
      <c r="P109" s="68">
        <f>CODIGOS2018[[#This Row],[RECAUDOS]]+CODIGOS2018[[#This Row],[AJUSTE]]</f>
        <v>-535808</v>
      </c>
      <c r="Q10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0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09" s="60"/>
      <c r="T109" s="60"/>
      <c r="U109" s="26" t="s">
        <v>132</v>
      </c>
      <c r="V109" s="27" t="e">
        <f>IF(Q109="SALUD","SALUD",IF(CODIGOS2018[[#This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0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0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0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09" s="28">
        <v>10</v>
      </c>
      <c r="AA10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09" s="28" t="s">
        <v>510</v>
      </c>
      <c r="AC10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09" s="28" t="s">
        <v>535</v>
      </c>
      <c r="AE10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09" s="28" t="s">
        <v>371</v>
      </c>
      <c r="AG109" s="46" t="s">
        <v>462</v>
      </c>
      <c r="AH10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09" s="47" t="s">
        <v>370</v>
      </c>
      <c r="AJ10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0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0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09" s="72" t="str">
        <f>CONCATENATE(CODIGOS2018[[#This Row],[Código CGR]]," ",CODIGOS2018[[#This Row],[CGR OEI]]," ",CODIGOS2018[[#This Row],[CGR Dest]]," ",CODIGOS2018[[#This Row],[SIT FONDOS]])</f>
        <v>1.2.02.03.01.03.98 040 057 C</v>
      </c>
      <c r="AR109" s="73" t="e">
        <f>IF(AND(CODIGOS2018[[#This Row],[MARCA SALUD Y CONTRALORIA]]&lt;&gt;"SALUD",COUNTIF([1]!PLANOPROG[AUX LINEA],CODIGOS2018[[#This Row],[Aux PROG CGR]])=0),"INCLUIR","OK")</f>
        <v>#REF!</v>
      </c>
      <c r="AS109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1.2.02.03.01.03.98 040 057 C 000000000000000</v>
      </c>
      <c r="AT109" s="73" t="e">
        <f>IF(AND(CODIGOS2018[[#This Row],[MARCA SALUD Y CONTRALORIA]]&lt;&gt;"SALUD",COUNTIF([1]!PLANOEJEC[AUX LINEA],CODIGOS2018[[#This Row],[Aux EJEC CGR]])=0),"INCLUIR","OK")</f>
        <v>#REF!</v>
      </c>
      <c r="AU10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09" s="76" t="str">
        <f>CONCATENATE(MID(D109,1,1),".",MID(D109,3,1),".",MID(D109,4,2),".",MID(D109,6,2),".",MID(D109,8,2),".",MID(D109,10,2),".",MID(D109,12,2))</f>
        <v>1.2.02.03.01.03.98</v>
      </c>
      <c r="AW109" s="77">
        <f>+LEN(CODIGOS2018[[#This Row],[POS PRE]])</f>
        <v>13</v>
      </c>
      <c r="AX109" s="76" t="b">
        <f>+EXACT(CODIGOS2018[[#This Row],[CODIGO AUTOMATICO CGR]],CODIGOS2018[[#This Row],[Código CGR]])</f>
        <v>1</v>
      </c>
      <c r="AY109" s="78" t="s">
        <v>370</v>
      </c>
      <c r="AZ109" s="78" t="b">
        <f>EXACT(CODIGOS2018[[#This Row],[Código FUT]],CODIGOS2018[[#This Row],[CODIFICACION MARCO FISCAL]])</f>
        <v>1</v>
      </c>
      <c r="BA109" s="81" t="s">
        <v>370</v>
      </c>
      <c r="BB109" s="82" t="b">
        <f>EXACT(CODIGOS2018[[#This Row],[Código FUT]],CODIGOS2018[[#This Row],[REPORTE II TRIM]])</f>
        <v>1</v>
      </c>
      <c r="BC109" s="135" t="e">
        <v>#N/A</v>
      </c>
      <c r="BD109" s="135" t="e">
        <f>EXACT(CODIGOS2018[[#This Row],[Código FUT]],CODIGOS2018[[#This Row],[FUT DECRETO LIQ 2019]])</f>
        <v>#N/A</v>
      </c>
    </row>
    <row r="110" spans="1:56" s="23" customFormat="1" ht="15" customHeight="1" x14ac:dyDescent="0.25">
      <c r="A11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0-0109 1105 120203010398 12020301 9999</v>
      </c>
      <c r="B110" s="4" t="s">
        <v>188</v>
      </c>
      <c r="C110" s="64">
        <v>1105</v>
      </c>
      <c r="D110" s="4" t="s">
        <v>40</v>
      </c>
      <c r="E110" s="64">
        <v>12020301</v>
      </c>
      <c r="F110" s="64">
        <v>9999</v>
      </c>
      <c r="G110" s="4" t="s">
        <v>120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-7594</v>
      </c>
      <c r="O110" s="24"/>
      <c r="P110" s="68">
        <f>CODIGOS2018[[#This Row],[RECAUDOS]]+CODIGOS2018[[#This Row],[AJUSTE]]</f>
        <v>-7594</v>
      </c>
      <c r="Q11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0" s="60"/>
      <c r="T110" s="60"/>
      <c r="U110" s="26" t="s">
        <v>132</v>
      </c>
      <c r="V110" s="27" t="e">
        <f>IF(Q110="SALUD","SALUD",IF(CODIGOS2018[[#This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0" s="28">
        <v>10</v>
      </c>
      <c r="AA11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0" s="28" t="s">
        <v>510</v>
      </c>
      <c r="AC11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0" s="28" t="s">
        <v>488</v>
      </c>
      <c r="AE11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0" s="28" t="s">
        <v>371</v>
      </c>
      <c r="AG110" s="46" t="s">
        <v>462</v>
      </c>
      <c r="AH11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0" s="47" t="s">
        <v>370</v>
      </c>
      <c r="AJ11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0" s="72" t="str">
        <f>CONCATENATE(CODIGOS2018[[#This Row],[Código CGR]]," ",CODIGOS2018[[#This Row],[CGR OEI]]," ",CODIGOS2018[[#This Row],[CGR Dest]]," ",CODIGOS2018[[#This Row],[SIT FONDOS]])</f>
        <v>1.2.02.03.01.03.98 040 066 C</v>
      </c>
      <c r="AR110" s="73" t="e">
        <f>IF(AND(CODIGOS2018[[#This Row],[MARCA SALUD Y CONTRALORIA]]&lt;&gt;"SALUD",COUNTIF([1]!PLANOPROG[AUX LINEA],CODIGOS2018[[#This Row],[Aux PROG CGR]])=0),"INCLUIR","OK")</f>
        <v>#REF!</v>
      </c>
      <c r="AS110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000000000000000</v>
      </c>
      <c r="AT110" s="73" t="e">
        <f>IF(AND(CODIGOS2018[[#This Row],[MARCA SALUD Y CONTRALORIA]]&lt;&gt;"SALUD",COUNTIF([1]!PLANOEJEC[AUX LINEA],CODIGOS2018[[#This Row],[Aux EJEC CGR]])=0),"INCLUIR","OK")</f>
        <v>#REF!</v>
      </c>
      <c r="AU11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0" s="76" t="str">
        <f>CONCATENATE(MID(D110,1,1),".",MID(D110,3,1),".",MID(D110,4,2),".",MID(D110,6,2),".",MID(D110,8,2),".",MID(D110,10,2),".",MID(D110,12,2))</f>
        <v>1.2.02.03.01.03.98</v>
      </c>
      <c r="AW110" s="77">
        <f>+LEN(CODIGOS2018[[#This Row],[POS PRE]])</f>
        <v>13</v>
      </c>
      <c r="AX110" s="76" t="b">
        <f>+EXACT(CODIGOS2018[[#This Row],[CODIGO AUTOMATICO CGR]],CODIGOS2018[[#This Row],[Código CGR]])</f>
        <v>1</v>
      </c>
      <c r="AY110" s="78" t="s">
        <v>370</v>
      </c>
      <c r="AZ110" s="78" t="b">
        <f>EXACT(CODIGOS2018[[#This Row],[Código FUT]],CODIGOS2018[[#This Row],[CODIFICACION MARCO FISCAL]])</f>
        <v>1</v>
      </c>
      <c r="BA110" s="81" t="s">
        <v>370</v>
      </c>
      <c r="BB110" s="82" t="b">
        <f>EXACT(CODIGOS2018[[#This Row],[Código FUT]],CODIGOS2018[[#This Row],[REPORTE II TRIM]])</f>
        <v>1</v>
      </c>
      <c r="BC110" s="135" t="e">
        <v>#N/A</v>
      </c>
      <c r="BD110" s="135" t="e">
        <f>EXACT(CODIGOS2018[[#This Row],[Código FUT]],CODIGOS2018[[#This Row],[FUT DECRETO LIQ 2019]])</f>
        <v>#N/A</v>
      </c>
    </row>
    <row r="111" spans="1:56" s="23" customFormat="1" ht="15" customHeight="1" x14ac:dyDescent="0.25">
      <c r="A11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0-0119 1105 1102020109 11020202 9999</v>
      </c>
      <c r="B111" s="4" t="s">
        <v>189</v>
      </c>
      <c r="C111" s="64">
        <v>1105</v>
      </c>
      <c r="D111" s="4" t="s">
        <v>594</v>
      </c>
      <c r="E111" s="64">
        <v>11020202</v>
      </c>
      <c r="F111" s="64">
        <v>9999</v>
      </c>
      <c r="G111" s="4" t="s">
        <v>595</v>
      </c>
      <c r="H111" s="65">
        <v>-1910536138</v>
      </c>
      <c r="I111" s="65">
        <v>0</v>
      </c>
      <c r="J111" s="65">
        <v>0</v>
      </c>
      <c r="K111" s="65">
        <v>-5745051295</v>
      </c>
      <c r="L111" s="65">
        <v>0</v>
      </c>
      <c r="M111" s="65">
        <v>-7655587433</v>
      </c>
      <c r="N111" s="65">
        <v>-2185481955</v>
      </c>
      <c r="O111" s="24"/>
      <c r="P111" s="68">
        <f>CODIGOS2018[[#This Row],[RECAUDOS]]+CODIGOS2018[[#This Row],[AJUSTE]]</f>
        <v>-2185481955</v>
      </c>
      <c r="Q11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1" s="60"/>
      <c r="T111" s="60"/>
      <c r="U111" s="26" t="s">
        <v>509</v>
      </c>
      <c r="V111" s="27" t="e">
        <f>IF(Q111="SALUD","SALUD",IF(CODIGOS2018[[#This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1" s="28">
        <v>10</v>
      </c>
      <c r="AA11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1" s="28" t="s">
        <v>515</v>
      </c>
      <c r="AC11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1" s="28" t="s">
        <v>466</v>
      </c>
      <c r="AE11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1" s="28" t="s">
        <v>371</v>
      </c>
      <c r="AG111" s="46" t="s">
        <v>539</v>
      </c>
      <c r="AH11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1" s="47" t="s">
        <v>278</v>
      </c>
      <c r="AJ11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1" s="72" t="str">
        <f>CONCATENATE(CODIGOS2018[[#This Row],[Código CGR]]," ",CODIGOS2018[[#This Row],[CGR OEI]]," ",CODIGOS2018[[#This Row],[CGR Dest]]," ",CODIGOS2018[[#This Row],[SIT FONDOS]])</f>
        <v>1.1.02.02.01.09 011 105 C</v>
      </c>
      <c r="AR111" s="73" t="e">
        <f>IF(AND(CODIGOS2018[[#This Row],[MARCA SALUD Y CONTRALORIA]]&lt;&gt;"SALUD",COUNTIF([1]!PLANOPROG[AUX LINEA],CODIGOS2018[[#This Row],[Aux PROG CGR]])=0),"INCLUIR","OK")</f>
        <v>#REF!</v>
      </c>
      <c r="AS111" s="72" t="str">
        <f>CONCATENATE(CODIGOS2018[[#This Row],[Código CGR]]," ",CODIGOS2018[[#This Row],[CGR OEI]]," ",CODIGOS2018[[#This Row],[CGR Dest]]," ",CODIGOS2018[[#This Row],[SIT FONDOS]]," ",CODIGOS2018[[#This Row],[CGR Tercero]])</f>
        <v>1.1.02.02.01.09 011 105 C 110000001700000</v>
      </c>
      <c r="AT111" s="73" t="e">
        <f>IF(AND(CODIGOS2018[[#This Row],[MARCA SALUD Y CONTRALORIA]]&lt;&gt;"SALUD",COUNTIF([1]!PLANOEJEC[AUX LINEA],CODIGOS2018[[#This Row],[Aux EJEC CGR]])=0),"INCLUIR","OK")</f>
        <v>#REF!</v>
      </c>
      <c r="AU11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1" s="76" t="str">
        <f>CONCATENATE(MID(D111,1,1),".",MID(D111,3,1),".",MID(D111,4,2),".",MID(D111,6,2),".",MID(D111,8,2),".",MID(D111,10,2))</f>
        <v>1.1.02.02.01.09</v>
      </c>
      <c r="AW111" s="77">
        <f>+LEN(CODIGOS2018[[#This Row],[POS PRE]])</f>
        <v>11</v>
      </c>
      <c r="AX111" s="76" t="b">
        <f>+EXACT(CODIGOS2018[[#This Row],[CODIGO AUTOMATICO CGR]],CODIGOS2018[[#This Row],[Código CGR]])</f>
        <v>1</v>
      </c>
      <c r="AY111" s="78" t="s">
        <v>278</v>
      </c>
      <c r="AZ111" s="78" t="b">
        <f>EXACT(CODIGOS2018[[#This Row],[Código FUT]],CODIGOS2018[[#This Row],[CODIFICACION MARCO FISCAL]])</f>
        <v>1</v>
      </c>
      <c r="BA111" s="81" t="s">
        <v>278</v>
      </c>
      <c r="BB111" s="82" t="b">
        <f>EXACT(CODIGOS2018[[#This Row],[Código FUT]],CODIGOS2018[[#This Row],[REPORTE II TRIM]])</f>
        <v>1</v>
      </c>
      <c r="BC111" s="135" t="s">
        <v>278</v>
      </c>
      <c r="BD111" s="135" t="b">
        <f>EXACT(CODIGOS2018[[#This Row],[Código FUT]],CODIGOS2018[[#This Row],[FUT DECRETO LIQ 2019]])</f>
        <v>1</v>
      </c>
    </row>
    <row r="112" spans="1:56" s="23" customFormat="1" ht="15" customHeight="1" x14ac:dyDescent="0.25">
      <c r="A11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0-0119 1105 120203010398 12020301 9999</v>
      </c>
      <c r="B112" s="4" t="s">
        <v>189</v>
      </c>
      <c r="C112" s="64">
        <v>1105</v>
      </c>
      <c r="D112" s="4" t="s">
        <v>40</v>
      </c>
      <c r="E112" s="64">
        <v>12020301</v>
      </c>
      <c r="F112" s="64">
        <v>9999</v>
      </c>
      <c r="G112" s="4" t="s">
        <v>120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-36780758</v>
      </c>
      <c r="O112" s="24"/>
      <c r="P112" s="68">
        <f>CODIGOS2018[[#This Row],[RECAUDOS]]+CODIGOS2018[[#This Row],[AJUSTE]]</f>
        <v>-36780758</v>
      </c>
      <c r="Q11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2" s="60"/>
      <c r="T112" s="60"/>
      <c r="U112" s="26" t="s">
        <v>132</v>
      </c>
      <c r="V112" s="27" t="e">
        <f>IF(Q112="SALUD","SALUD",IF(CODIGOS2018[[#This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2" s="28">
        <v>10</v>
      </c>
      <c r="AA11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2" s="28" t="s">
        <v>510</v>
      </c>
      <c r="AC11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2" s="28" t="s">
        <v>466</v>
      </c>
      <c r="AE11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2" s="28" t="s">
        <v>371</v>
      </c>
      <c r="AG112" s="46" t="s">
        <v>462</v>
      </c>
      <c r="AH11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2" s="47" t="s">
        <v>370</v>
      </c>
      <c r="AJ11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2" s="72" t="str">
        <f>CONCATENATE(CODIGOS2018[[#This Row],[Código CGR]]," ",CODIGOS2018[[#This Row],[CGR OEI]]," ",CODIGOS2018[[#This Row],[CGR Dest]]," ",CODIGOS2018[[#This Row],[SIT FONDOS]])</f>
        <v>1.2.02.03.01.03.98 040 105 C</v>
      </c>
      <c r="AR112" s="73" t="e">
        <f>IF(AND(CODIGOS2018[[#This Row],[MARCA SALUD Y CONTRALORIA]]&lt;&gt;"SALUD",COUNTIF([1]!PLANOPROG[AUX LINEA],CODIGOS2018[[#This Row],[Aux PROG CGR]])=0),"INCLUIR","OK")</f>
        <v>#REF!</v>
      </c>
      <c r="AS112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1.2.02.03.01.03.98 040 105 C 000000000000000</v>
      </c>
      <c r="AT112" s="73" t="e">
        <f>IF(AND(CODIGOS2018[[#This Row],[MARCA SALUD Y CONTRALORIA]]&lt;&gt;"SALUD",COUNTIF([1]!PLANOEJEC[AUX LINEA],CODIGOS2018[[#This Row],[Aux EJEC CGR]])=0),"INCLUIR","OK")</f>
        <v>#REF!</v>
      </c>
      <c r="AU11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2" s="76" t="str">
        <f>CONCATENATE(MID(D112,1,1),".",MID(D112,3,1),".",MID(D112,4,2),".",MID(D112,6,2),".",MID(D112,8,2),".",MID(D112,10,2),".",MID(D112,12,2))</f>
        <v>1.2.02.03.01.03.98</v>
      </c>
      <c r="AW112" s="77">
        <f>+LEN(CODIGOS2018[[#This Row],[POS PRE]])</f>
        <v>13</v>
      </c>
      <c r="AX112" s="76" t="b">
        <f>+EXACT(CODIGOS2018[[#This Row],[CODIGO AUTOMATICO CGR]],CODIGOS2018[[#This Row],[Código CGR]])</f>
        <v>1</v>
      </c>
      <c r="AY112" s="78" t="s">
        <v>370</v>
      </c>
      <c r="AZ112" s="78" t="b">
        <f>EXACT(CODIGOS2018[[#This Row],[Código FUT]],CODIGOS2018[[#This Row],[CODIFICACION MARCO FISCAL]])</f>
        <v>1</v>
      </c>
      <c r="BA112" s="81" t="s">
        <v>370</v>
      </c>
      <c r="BB112" s="82" t="b">
        <f>EXACT(CODIGOS2018[[#This Row],[Código FUT]],CODIGOS2018[[#This Row],[REPORTE II TRIM]])</f>
        <v>1</v>
      </c>
      <c r="BC112" s="135" t="e">
        <v>#N/A</v>
      </c>
      <c r="BD112" s="135" t="e">
        <f>EXACT(CODIGOS2018[[#This Row],[Código FUT]],CODIGOS2018[[#This Row],[FUT DECRETO LIQ 2019]])</f>
        <v>#N/A</v>
      </c>
    </row>
    <row r="113" spans="1:56" s="23" customFormat="1" ht="15" customHeight="1" x14ac:dyDescent="0.25">
      <c r="A11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0-0125 1105 120203010398 12020301 9999</v>
      </c>
      <c r="B113" s="4" t="s">
        <v>190</v>
      </c>
      <c r="C113" s="64">
        <v>1105</v>
      </c>
      <c r="D113" s="4" t="s">
        <v>40</v>
      </c>
      <c r="E113" s="64">
        <v>12020301</v>
      </c>
      <c r="F113" s="64">
        <v>9999</v>
      </c>
      <c r="G113" s="4" t="s">
        <v>120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-15934029</v>
      </c>
      <c r="O113" s="24"/>
      <c r="P113" s="68">
        <f>CODIGOS2018[[#This Row],[RECAUDOS]]+CODIGOS2018[[#This Row],[AJUSTE]]</f>
        <v>-15934029</v>
      </c>
      <c r="Q11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3" s="60"/>
      <c r="T113" s="83" t="s">
        <v>979</v>
      </c>
      <c r="U113" s="26" t="s">
        <v>132</v>
      </c>
      <c r="V113" s="27" t="e">
        <f>IF(Q113="SALUD","SALUD",IF(CODIGOS2018[[#This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3" s="28">
        <v>10</v>
      </c>
      <c r="AA11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3" s="28" t="s">
        <v>510</v>
      </c>
      <c r="AC11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3" s="28" t="s">
        <v>470</v>
      </c>
      <c r="AE11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3" s="28" t="s">
        <v>371</v>
      </c>
      <c r="AG113" s="46" t="s">
        <v>462</v>
      </c>
      <c r="AH11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3" s="47" t="s">
        <v>370</v>
      </c>
      <c r="AJ11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3" s="72" t="str">
        <f>CONCATENATE(CODIGOS2018[[#This Row],[Código CGR]]," ",CODIGOS2018[[#This Row],[CGR OEI]]," ",CODIGOS2018[[#This Row],[CGR Dest]]," ",CODIGOS2018[[#This Row],[SIT FONDOS]])</f>
        <v>1.2.02.03.01.03.98 040 010 C</v>
      </c>
      <c r="AR113" s="73" t="e">
        <f>IF(AND(CODIGOS2018[[#This Row],[MARCA SALUD Y CONTRALORIA]]&lt;&gt;"SALUD",COUNTIF([1]!PLANOPROG[AUX LINEA],CODIGOS2018[[#This Row],[Aux PROG CGR]])=0),"INCLUIR","OK")</f>
        <v>#REF!</v>
      </c>
      <c r="AS113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1.2.02.03.01.03.98 040 010 C 000000000000000</v>
      </c>
      <c r="AT113" s="73" t="e">
        <f>IF(AND(CODIGOS2018[[#This Row],[MARCA SALUD Y CONTRALORIA]]&lt;&gt;"SALUD",COUNTIF([1]!PLANOEJEC[AUX LINEA],CODIGOS2018[[#This Row],[Aux EJEC CGR]])=0),"INCLUIR","OK")</f>
        <v>#REF!</v>
      </c>
      <c r="AU11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3" s="76" t="str">
        <f>CONCATENATE(MID(D113,1,1),".",MID(D113,3,1),".",MID(D113,4,2),".",MID(D113,6,2),".",MID(D113,8,2),".",MID(D113,10,2),".",MID(D113,12,2))</f>
        <v>1.2.02.03.01.03.98</v>
      </c>
      <c r="AW113" s="77">
        <f>+LEN(CODIGOS2018[[#This Row],[POS PRE]])</f>
        <v>13</v>
      </c>
      <c r="AX113" s="76" t="b">
        <f>+EXACT(CODIGOS2018[[#This Row],[CODIGO AUTOMATICO CGR]],CODIGOS2018[[#This Row],[Código CGR]])</f>
        <v>1</v>
      </c>
      <c r="AY113" s="78" t="s">
        <v>370</v>
      </c>
      <c r="AZ113" s="78" t="b">
        <f>EXACT(CODIGOS2018[[#This Row],[Código FUT]],CODIGOS2018[[#This Row],[CODIFICACION MARCO FISCAL]])</f>
        <v>1</v>
      </c>
      <c r="BA113" s="81" t="s">
        <v>370</v>
      </c>
      <c r="BB113" s="82" t="b">
        <f>EXACT(CODIGOS2018[[#This Row],[Código FUT]],CODIGOS2018[[#This Row],[REPORTE II TRIM]])</f>
        <v>1</v>
      </c>
      <c r="BC113" s="135" t="s">
        <v>370</v>
      </c>
      <c r="BD113" s="135" t="b">
        <f>EXACT(CODIGOS2018[[#This Row],[Código FUT]],CODIGOS2018[[#This Row],[FUT DECRETO LIQ 2019]])</f>
        <v>1</v>
      </c>
    </row>
    <row r="114" spans="1:56" ht="15" customHeight="1" x14ac:dyDescent="0.25">
      <c r="A11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0-0125 1105 1202070501 12020401 9999</v>
      </c>
      <c r="B114" s="4" t="s">
        <v>190</v>
      </c>
      <c r="C114" s="64">
        <v>1105</v>
      </c>
      <c r="D114" s="4" t="s">
        <v>41</v>
      </c>
      <c r="E114" s="64">
        <v>12020401</v>
      </c>
      <c r="F114" s="64">
        <v>9999</v>
      </c>
      <c r="G114" s="4" t="s">
        <v>125</v>
      </c>
      <c r="H114" s="1">
        <f>+-11220000000-H115</f>
        <v>-5825000000</v>
      </c>
      <c r="I114" s="139">
        <v>0</v>
      </c>
      <c r="J114" s="139">
        <v>0</v>
      </c>
      <c r="K114" s="139">
        <v>0</v>
      </c>
      <c r="L114" s="139">
        <v>0</v>
      </c>
      <c r="M114" s="139">
        <f>+-11220000000-M115</f>
        <v>-5825000000</v>
      </c>
      <c r="N114" s="139">
        <f>+-11220000000-N115</f>
        <v>-6204999910</v>
      </c>
      <c r="O114" s="24"/>
      <c r="P114" s="68">
        <f>CODIGOS2018[[#This Row],[RECAUDOS]]+CODIGOS2018[[#This Row],[AJUSTE]]</f>
        <v>-6204999910</v>
      </c>
      <c r="Q11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4" s="60" t="s">
        <v>769</v>
      </c>
      <c r="T114" s="60"/>
      <c r="U114" s="26" t="s">
        <v>737</v>
      </c>
      <c r="V114" s="27" t="e">
        <f>IF(Q114="SALUD","SALUD",IF(CODIGOS2018[[#This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4" s="28">
        <v>10</v>
      </c>
      <c r="AA11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4" s="28" t="s">
        <v>536</v>
      </c>
      <c r="AC11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4" s="28" t="s">
        <v>460</v>
      </c>
      <c r="AE11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4" s="28" t="s">
        <v>371</v>
      </c>
      <c r="AG114" s="46" t="s">
        <v>462</v>
      </c>
      <c r="AH11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4" s="47" t="s">
        <v>354</v>
      </c>
      <c r="AJ11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4" s="72" t="str">
        <f>CONCATENATE(CODIGOS2018[[#This Row],[Código CGR]]," ",CODIGOS2018[[#This Row],[CGR OEI]]," ",CODIGOS2018[[#This Row],[CGR Dest]]," ",CODIGOS2018[[#This Row],[SIT FONDOS]])</f>
        <v>1.2.02.07.05.01 044 002 C</v>
      </c>
      <c r="AR114" s="73" t="e">
        <f>IF(AND(CODIGOS2018[[#This Row],[MARCA SALUD Y CONTRALORIA]]&lt;&gt;"SALUD",COUNTIF([1]!PLANOPROG[AUX LINEA],CODIGOS2018[[#This Row],[Aux PROG CGR]])=0),"INCLUIR","OK")</f>
        <v>#REF!</v>
      </c>
      <c r="AS114" s="72" t="str">
        <f>CONCATENATE(CODIGOS2018[[#This Row],[Código CGR]]," ",CODIGOS2018[[#This Row],[CGR OEI]]," ",CODIGOS2018[[#This Row],[CGR Dest]]," ",CODIGOS2018[[#This Row],[SIT FONDOS]]," ",CODIGOS2018[[#This Row],[CGR Tercero]])</f>
        <v>1.2.02.07.05.01 044 002 C 000000000000000</v>
      </c>
      <c r="AT114" s="73" t="e">
        <f>IF(AND(CODIGOS2018[[#This Row],[MARCA SALUD Y CONTRALORIA]]&lt;&gt;"SALUD",COUNTIF([1]!PLANOEJEC[AUX LINEA],CODIGOS2018[[#This Row],[Aux EJEC CGR]])=0),"INCLUIR","OK")</f>
        <v>#REF!</v>
      </c>
      <c r="AU11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4" s="76" t="str">
        <f>CONCATENATE(MID(D114,1,1),".",MID(D114,3,1),".",MID(D114,4,2),".",MID(D114,6,2),".",MID(D114,8,2),".",MID(D114,10,2))</f>
        <v>1.2.02.07.05.01</v>
      </c>
      <c r="AW114" s="77">
        <f>+LEN(CODIGOS2018[[#This Row],[POS PRE]])</f>
        <v>11</v>
      </c>
      <c r="AX114" s="76" t="b">
        <f>+EXACT(CODIGOS2018[[#This Row],[CODIGO AUTOMATICO CGR]],CODIGOS2018[[#This Row],[Código CGR]])</f>
        <v>1</v>
      </c>
      <c r="AY114" s="78" t="s">
        <v>354</v>
      </c>
      <c r="AZ114" s="78" t="b">
        <f>EXACT(CODIGOS2018[[#This Row],[Código FUT]],CODIGOS2018[[#This Row],[CODIFICACION MARCO FISCAL]])</f>
        <v>1</v>
      </c>
      <c r="BA114" s="81" t="s">
        <v>354</v>
      </c>
      <c r="BB114" s="82" t="b">
        <f>EXACT(CODIGOS2018[[#This Row],[Código FUT]],CODIGOS2018[[#This Row],[REPORTE II TRIM]])</f>
        <v>1</v>
      </c>
      <c r="BC114" s="135" t="e">
        <v>#N/A</v>
      </c>
      <c r="BD114" s="135" t="e">
        <f>EXACT(CODIGOS2018[[#This Row],[Código FUT]],CODIGOS2018[[#This Row],[FUT DECRETO LIQ 2019]])</f>
        <v>#N/A</v>
      </c>
    </row>
    <row r="115" spans="1:56" ht="15" customHeight="1" x14ac:dyDescent="0.25">
      <c r="A11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0-0125 1105 1202070501 12020401 9999</v>
      </c>
      <c r="B115" s="4" t="s">
        <v>190</v>
      </c>
      <c r="C115" s="64">
        <v>1105</v>
      </c>
      <c r="D115" s="4" t="s">
        <v>41</v>
      </c>
      <c r="E115" s="64">
        <v>12020401</v>
      </c>
      <c r="F115" s="64">
        <v>9999</v>
      </c>
      <c r="G115" s="4" t="s">
        <v>125</v>
      </c>
      <c r="H115" s="1">
        <v>-5395000000</v>
      </c>
      <c r="I115" s="139">
        <v>0</v>
      </c>
      <c r="J115" s="139">
        <v>0</v>
      </c>
      <c r="K115" s="139">
        <v>0</v>
      </c>
      <c r="L115" s="139">
        <v>0</v>
      </c>
      <c r="M115" s="139">
        <v>-5395000000</v>
      </c>
      <c r="N115" s="139">
        <v>-5015000090</v>
      </c>
      <c r="O115" s="24"/>
      <c r="P115" s="68">
        <f>CODIGOS2018[[#This Row],[RECAUDOS]]+CODIGOS2018[[#This Row],[AJUSTE]]</f>
        <v>-5015000090</v>
      </c>
      <c r="Q11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5" s="60"/>
      <c r="T115" s="60"/>
      <c r="U115" s="26" t="s">
        <v>737</v>
      </c>
      <c r="V115" s="27" t="e">
        <f>IF(Q115="SALUD","SALUD",IF(CODIGOS2018[[#This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5" s="28" t="s">
        <v>736</v>
      </c>
      <c r="AA11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5" s="28" t="s">
        <v>536</v>
      </c>
      <c r="AC11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5" s="28" t="s">
        <v>460</v>
      </c>
      <c r="AE11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5" s="28" t="s">
        <v>371</v>
      </c>
      <c r="AG115" s="46" t="s">
        <v>462</v>
      </c>
      <c r="AH11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5" s="47" t="s">
        <v>354</v>
      </c>
      <c r="AJ11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5" s="72" t="str">
        <f>CONCATENATE(CODIGOS2018[[#This Row],[Código CGR]]," ",CODIGOS2018[[#This Row],[CGR OEI]]," ",CODIGOS2018[[#This Row],[CGR Dest]]," ",CODIGOS2018[[#This Row],[SIT FONDOS]])</f>
        <v>1.2.02.07.05.01 044 002 C</v>
      </c>
      <c r="AR115" s="73" t="e">
        <f>IF(AND(CODIGOS2018[[#This Row],[MARCA SALUD Y CONTRALORIA]]&lt;&gt;"SALUD",COUNTIF([1]!PLANOPROG[AUX LINEA],CODIGOS2018[[#This Row],[Aux PROG CGR]])=0),"INCLUIR","OK")</f>
        <v>#REF!</v>
      </c>
      <c r="AS115" s="72" t="str">
        <f>CONCATENATE(CODIGOS2018[[#This Row],[Código CGR]]," ",CODIGOS2018[[#This Row],[CGR OEI]]," ",CODIGOS2018[[#This Row],[CGR Dest]]," ",CODIGOS2018[[#This Row],[SIT FONDOS]]," ",CODIGOS2018[[#This Row],[CGR Tercero]])</f>
        <v>1.2.02.07.05.01 044 002 C 000000000000000</v>
      </c>
      <c r="AT115" s="73" t="e">
        <f>IF(AND(CODIGOS2018[[#This Row],[MARCA SALUD Y CONTRALORIA]]&lt;&gt;"SALUD",COUNTIF([1]!PLANOEJEC[AUX LINEA],CODIGOS2018[[#This Row],[Aux EJEC CGR]])=0),"INCLUIR","OK")</f>
        <v>#REF!</v>
      </c>
      <c r="AU11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5" s="76" t="str">
        <f>CONCATENATE(MID(D115,1,1),".",MID(D115,3,1),".",MID(D115,4,2),".",MID(D115,6,2),".",MID(D115,8,2),".",MID(D115,10,2))</f>
        <v>1.2.02.07.05.01</v>
      </c>
      <c r="AW115" s="77">
        <f>+LEN(CODIGOS2018[[#This Row],[POS PRE]])</f>
        <v>11</v>
      </c>
      <c r="AX115" s="76" t="b">
        <f>+EXACT(CODIGOS2018[[#This Row],[CODIGO AUTOMATICO CGR]],CODIGOS2018[[#This Row],[Código CGR]])</f>
        <v>1</v>
      </c>
      <c r="AY115" s="78" t="s">
        <v>354</v>
      </c>
      <c r="AZ115" s="78" t="b">
        <f>EXACT(CODIGOS2018[[#This Row],[Código FUT]],CODIGOS2018[[#This Row],[CODIFICACION MARCO FISCAL]])</f>
        <v>1</v>
      </c>
      <c r="BA115" s="81" t="s">
        <v>354</v>
      </c>
      <c r="BB115" s="82" t="b">
        <f>EXACT(CODIGOS2018[[#This Row],[Código FUT]],CODIGOS2018[[#This Row],[REPORTE II TRIM]])</f>
        <v>1</v>
      </c>
      <c r="BC115" s="135" t="e">
        <v>#N/A</v>
      </c>
      <c r="BD115" s="135" t="e">
        <f>EXACT(CODIGOS2018[[#This Row],[Código FUT]],CODIGOS2018[[#This Row],[FUT DECRETO LIQ 2019]])</f>
        <v>#N/A</v>
      </c>
    </row>
    <row r="116" spans="1:56" s="23" customFormat="1" ht="15" customHeight="1" x14ac:dyDescent="0.25">
      <c r="A11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0-0132 1105 110202030903010102 11020201 9999</v>
      </c>
      <c r="B116" s="4" t="s">
        <v>191</v>
      </c>
      <c r="C116" s="64">
        <v>1105</v>
      </c>
      <c r="D116" s="4" t="s">
        <v>67</v>
      </c>
      <c r="E116" s="64">
        <v>11020201</v>
      </c>
      <c r="F116" s="64">
        <v>9999</v>
      </c>
      <c r="G116" s="4" t="s">
        <v>143</v>
      </c>
      <c r="H116" s="65">
        <v>-3799843800</v>
      </c>
      <c r="I116" s="65">
        <v>0</v>
      </c>
      <c r="J116" s="65">
        <v>0</v>
      </c>
      <c r="K116" s="65">
        <v>-473939534</v>
      </c>
      <c r="L116" s="65">
        <v>0</v>
      </c>
      <c r="M116" s="65">
        <v>-4273783334</v>
      </c>
      <c r="N116" s="65">
        <v>-4277550834</v>
      </c>
      <c r="O116" s="24"/>
      <c r="P116" s="68">
        <f>CODIGOS2018[[#This Row],[RECAUDOS]]+CODIGOS2018[[#This Row],[AJUSTE]]</f>
        <v>-4277550834</v>
      </c>
      <c r="Q11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6" s="60"/>
      <c r="T116" s="60"/>
      <c r="U116" s="26" t="s">
        <v>736</v>
      </c>
      <c r="V116" s="27" t="e">
        <f>IF(Q116="SALUD","SALUD",IF(CODIGOS2018[[#This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6" s="28" t="s">
        <v>736</v>
      </c>
      <c r="AA11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6" s="28" t="s">
        <v>736</v>
      </c>
      <c r="AC11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6" s="28" t="s">
        <v>736</v>
      </c>
      <c r="AE11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6" s="28" t="s">
        <v>736</v>
      </c>
      <c r="AG116" s="46" t="s">
        <v>736</v>
      </c>
      <c r="AH11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6" s="47" t="s">
        <v>736</v>
      </c>
      <c r="AJ11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6" s="72" t="str">
        <f>CONCATENATE(CODIGOS2018[[#This Row],[Código CGR]]," ",CODIGOS2018[[#This Row],[CGR OEI]]," ",CODIGOS2018[[#This Row],[CGR Dest]]," ",CODIGOS2018[[#This Row],[SIT FONDOS]])</f>
        <v>SALUD SALUD SALUD SALUD</v>
      </c>
      <c r="AR116" s="73" t="e">
        <f>IF(AND(CODIGOS2018[[#This Row],[MARCA SALUD Y CONTRALORIA]]&lt;&gt;"SALUD",COUNTIF([1]!PLANOPROG[AUX LINEA],CODIGOS2018[[#This Row],[Aux PROG CGR]])=0),"INCLUIR","OK")</f>
        <v>#REF!</v>
      </c>
      <c r="AS116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16" s="73" t="e">
        <f>IF(AND(CODIGOS2018[[#This Row],[MARCA SALUD Y CONTRALORIA]]&lt;&gt;"SALUD",COUNTIF([1]!PLANOEJEC[AUX LINEA],CODIGOS2018[[#This Row],[Aux EJEC CGR]])=0),"INCLUIR","OK")</f>
        <v>#REF!</v>
      </c>
      <c r="AU11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6" s="76" t="str">
        <f>CONCATENATE(MID(D116,1,1),".",MID(D116,3,1),".",MID(D116,4,2),".",MID(D116,6,2),".",MID(D116,8,2),".",MID(D116,10,2),".",MID(D116,12,2),".",MID(D116,14,2),".",MID(D116,16,2),".",MID(D116,18,2))</f>
        <v>1.1.02.02.03.09.03.01.01.02</v>
      </c>
      <c r="AW116" s="77">
        <f>+LEN(CODIGOS2018[[#This Row],[POS PRE]])</f>
        <v>19</v>
      </c>
      <c r="AX116" s="76" t="b">
        <f>+EXACT(CODIGOS2018[[#This Row],[CODIGO AUTOMATICO CGR]],CODIGOS2018[[#This Row],[Código CGR]])</f>
        <v>0</v>
      </c>
      <c r="AY116" s="78" t="s">
        <v>299</v>
      </c>
      <c r="AZ116" s="78" t="b">
        <f>EXACT(CODIGOS2018[[#This Row],[Código FUT]],CODIGOS2018[[#This Row],[CODIFICACION MARCO FISCAL]])</f>
        <v>0</v>
      </c>
      <c r="BA116" s="81" t="s">
        <v>736</v>
      </c>
      <c r="BB116" s="82" t="b">
        <f>EXACT(CODIGOS2018[[#This Row],[Código FUT]],CODIGOS2018[[#This Row],[REPORTE II TRIM]])</f>
        <v>1</v>
      </c>
      <c r="BC116" s="135" t="s">
        <v>299</v>
      </c>
      <c r="BD116" s="135" t="b">
        <f>EXACT(CODIGOS2018[[#This Row],[Código FUT]],CODIGOS2018[[#This Row],[FUT DECRETO LIQ 2019]])</f>
        <v>0</v>
      </c>
    </row>
    <row r="117" spans="1:56" s="23" customFormat="1" ht="15" customHeight="1" x14ac:dyDescent="0.25">
      <c r="A11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0-0133 1105 110202030903030101 11020201 9999</v>
      </c>
      <c r="B117" s="4" t="s">
        <v>192</v>
      </c>
      <c r="C117" s="64">
        <v>1105</v>
      </c>
      <c r="D117" s="4" t="s">
        <v>68</v>
      </c>
      <c r="E117" s="64">
        <v>11020201</v>
      </c>
      <c r="F117" s="64">
        <v>9999</v>
      </c>
      <c r="G117" s="4" t="s">
        <v>142</v>
      </c>
      <c r="H117" s="65">
        <v>-58981200</v>
      </c>
      <c r="I117" s="65">
        <v>0</v>
      </c>
      <c r="J117" s="65">
        <v>0</v>
      </c>
      <c r="K117" s="65">
        <v>-31625740</v>
      </c>
      <c r="L117" s="65">
        <v>0</v>
      </c>
      <c r="M117" s="65">
        <v>-90606940</v>
      </c>
      <c r="N117" s="65">
        <v>-98486218</v>
      </c>
      <c r="O117" s="24"/>
      <c r="P117" s="68">
        <f>CODIGOS2018[[#This Row],[RECAUDOS]]+CODIGOS2018[[#This Row],[AJUSTE]]</f>
        <v>-98486218</v>
      </c>
      <c r="Q11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7" s="60"/>
      <c r="T117" s="60"/>
      <c r="U117" s="26" t="s">
        <v>736</v>
      </c>
      <c r="V117" s="27" t="e">
        <f>IF(Q117="SALUD","SALUD",IF(CODIGOS2018[[#This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7" s="28" t="s">
        <v>736</v>
      </c>
      <c r="AA11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7" s="28" t="s">
        <v>736</v>
      </c>
      <c r="AC11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7" s="28" t="s">
        <v>736</v>
      </c>
      <c r="AE11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7" s="28" t="s">
        <v>736</v>
      </c>
      <c r="AG117" s="46" t="s">
        <v>736</v>
      </c>
      <c r="AH11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7" s="47" t="s">
        <v>736</v>
      </c>
      <c r="AJ11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7" s="72" t="str">
        <f>CONCATENATE(CODIGOS2018[[#This Row],[Código CGR]]," ",CODIGOS2018[[#This Row],[CGR OEI]]," ",CODIGOS2018[[#This Row],[CGR Dest]]," ",CODIGOS2018[[#This Row],[SIT FONDOS]])</f>
        <v>SALUD SALUD SALUD SALUD</v>
      </c>
      <c r="AR117" s="73" t="e">
        <f>IF(AND(CODIGOS2018[[#This Row],[MARCA SALUD Y CONTRALORIA]]&lt;&gt;"SALUD",COUNTIF([1]!PLANOPROG[AUX LINEA],CODIGOS2018[[#This Row],[Aux PROG CGR]])=0),"INCLUIR","OK")</f>
        <v>#REF!</v>
      </c>
      <c r="AS117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17" s="73" t="e">
        <f>IF(AND(CODIGOS2018[[#This Row],[MARCA SALUD Y CONTRALORIA]]&lt;&gt;"SALUD",COUNTIF([1]!PLANOEJEC[AUX LINEA],CODIGOS2018[[#This Row],[Aux EJEC CGR]])=0),"INCLUIR","OK")</f>
        <v>#REF!</v>
      </c>
      <c r="AU11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7" s="76" t="str">
        <f>CONCATENATE(MID(D117,1,1),".",MID(D117,3,1),".",MID(D117,4,2),".",MID(D117,6,2),".",MID(D117,8,2),".",MID(D117,10,2),".",MID(D117,12,2),".",MID(D117,14,2),".",MID(D117,16,2),".",MID(D117,18,2))</f>
        <v>1.1.02.02.03.09.03.03.01.01</v>
      </c>
      <c r="AW117" s="77">
        <f>+LEN(CODIGOS2018[[#This Row],[POS PRE]])</f>
        <v>19</v>
      </c>
      <c r="AX117" s="76" t="b">
        <f>+EXACT(CODIGOS2018[[#This Row],[CODIGO AUTOMATICO CGR]],CODIGOS2018[[#This Row],[Código CGR]])</f>
        <v>0</v>
      </c>
      <c r="AY117" s="78" t="s">
        <v>300</v>
      </c>
      <c r="AZ117" s="78" t="b">
        <f>EXACT(CODIGOS2018[[#This Row],[Código FUT]],CODIGOS2018[[#This Row],[CODIFICACION MARCO FISCAL]])</f>
        <v>0</v>
      </c>
      <c r="BA117" s="81" t="s">
        <v>736</v>
      </c>
      <c r="BB117" s="82" t="b">
        <f>EXACT(CODIGOS2018[[#This Row],[Código FUT]],CODIGOS2018[[#This Row],[REPORTE II TRIM]])</f>
        <v>1</v>
      </c>
      <c r="BC117" s="135" t="s">
        <v>300</v>
      </c>
      <c r="BD117" s="135" t="b">
        <f>EXACT(CODIGOS2018[[#This Row],[Código FUT]],CODIGOS2018[[#This Row],[FUT DECRETO LIQ 2019]])</f>
        <v>0</v>
      </c>
    </row>
    <row r="118" spans="1:56" s="23" customFormat="1" ht="15" customHeight="1" x14ac:dyDescent="0.25">
      <c r="A11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0-0137 1105 1202030101 12020301 9999</v>
      </c>
      <c r="B118" s="4" t="s">
        <v>193</v>
      </c>
      <c r="C118" s="64">
        <v>1105</v>
      </c>
      <c r="D118" s="4" t="s">
        <v>38</v>
      </c>
      <c r="E118" s="64">
        <v>12020301</v>
      </c>
      <c r="F118" s="64">
        <v>9999</v>
      </c>
      <c r="G118" s="4" t="s">
        <v>403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-3313575</v>
      </c>
      <c r="O118" s="24"/>
      <c r="P118" s="68">
        <f>CODIGOS2018[[#This Row],[RECAUDOS]]+CODIGOS2018[[#This Row],[AJUSTE]]</f>
        <v>-3313575</v>
      </c>
      <c r="Q11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8" s="60"/>
      <c r="T118" s="60"/>
      <c r="U118" s="26" t="s">
        <v>132</v>
      </c>
      <c r="V118" s="27" t="e">
        <f>IF(Q118="SALUD","SALUD",IF(CODIGOS2018[[#This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8" s="28">
        <v>10</v>
      </c>
      <c r="AA11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8" s="28" t="s">
        <v>510</v>
      </c>
      <c r="AC11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8" s="28" t="s">
        <v>469</v>
      </c>
      <c r="AE11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8" s="28" t="s">
        <v>371</v>
      </c>
      <c r="AG118" s="46" t="s">
        <v>539</v>
      </c>
      <c r="AH11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8" s="47" t="s">
        <v>366</v>
      </c>
      <c r="AJ11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8" s="72" t="str">
        <f>CONCATENATE(CODIGOS2018[[#This Row],[Código CGR]]," ",CODIGOS2018[[#This Row],[CGR OEI]]," ",CODIGOS2018[[#This Row],[CGR Dest]]," ",CODIGOS2018[[#This Row],[SIT FONDOS]])</f>
        <v>1.2.02.03.01.03.98 040 070 C</v>
      </c>
      <c r="AR118" s="73" t="e">
        <f>IF(AND(CODIGOS2018[[#This Row],[MARCA SALUD Y CONTRALORIA]]&lt;&gt;"SALUD",COUNTIF([1]!PLANOPROG[AUX LINEA],CODIGOS2018[[#This Row],[Aux PROG CGR]])=0),"INCLUIR","OK")</f>
        <v>#REF!</v>
      </c>
      <c r="AS11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1.2.02.03.01.03.98 040 070 C 110000001700000</v>
      </c>
      <c r="AT118" s="73" t="e">
        <f>IF(AND(CODIGOS2018[[#This Row],[MARCA SALUD Y CONTRALORIA]]&lt;&gt;"SALUD",COUNTIF([1]!PLANOEJEC[AUX LINEA],CODIGOS2018[[#This Row],[Aux EJEC CGR]])=0),"INCLUIR","OK")</f>
        <v>#REF!</v>
      </c>
      <c r="AU11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8" s="76" t="str">
        <f>CONCATENATE(MID(D118,1,1),".",MID(D118,3,1),".",MID(D118,4,2),".",MID(D118,6,2),".",MID(D118,8,2),".",MID(D118,10,2))</f>
        <v>1.2.02.03.01.01</v>
      </c>
      <c r="AW118" s="77">
        <f>+LEN(CODIGOS2018[[#This Row],[POS PRE]])</f>
        <v>11</v>
      </c>
      <c r="AX118" s="76" t="b">
        <f>+EXACT(CODIGOS2018[[#This Row],[CODIGO AUTOMATICO CGR]],CODIGOS2018[[#This Row],[Código CGR]])</f>
        <v>0</v>
      </c>
      <c r="AY118" s="78" t="s">
        <v>366</v>
      </c>
      <c r="AZ118" s="78" t="b">
        <f>EXACT(CODIGOS2018[[#This Row],[Código FUT]],CODIGOS2018[[#This Row],[CODIFICACION MARCO FISCAL]])</f>
        <v>1</v>
      </c>
      <c r="BA118" s="81" t="s">
        <v>366</v>
      </c>
      <c r="BB118" s="82" t="b">
        <f>EXACT(CODIGOS2018[[#This Row],[Código FUT]],CODIGOS2018[[#This Row],[REPORTE II TRIM]])</f>
        <v>1</v>
      </c>
      <c r="BC118" s="135" t="e">
        <v>#N/A</v>
      </c>
      <c r="BD118" s="135" t="e">
        <f>EXACT(CODIGOS2018[[#This Row],[Código FUT]],CODIGOS2018[[#This Row],[FUT DECRETO LIQ 2019]])</f>
        <v>#N/A</v>
      </c>
    </row>
    <row r="119" spans="1:56" s="23" customFormat="1" ht="15" customHeight="1" x14ac:dyDescent="0.25">
      <c r="A11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0-0138 1105 11020203090501 11020201 9999</v>
      </c>
      <c r="B119" s="4" t="s">
        <v>194</v>
      </c>
      <c r="C119" s="64">
        <v>1105</v>
      </c>
      <c r="D119" s="4" t="s">
        <v>69</v>
      </c>
      <c r="E119" s="64">
        <v>11020201</v>
      </c>
      <c r="F119" s="64">
        <v>9999</v>
      </c>
      <c r="G119" s="4" t="s">
        <v>423</v>
      </c>
      <c r="H119" s="65">
        <v>-511731714</v>
      </c>
      <c r="I119" s="65">
        <v>0</v>
      </c>
      <c r="J119" s="65">
        <v>0</v>
      </c>
      <c r="K119" s="65">
        <v>0</v>
      </c>
      <c r="L119" s="65">
        <v>447144741</v>
      </c>
      <c r="M119" s="65">
        <v>-64586973</v>
      </c>
      <c r="N119" s="65">
        <v>-64586973</v>
      </c>
      <c r="O119" s="24"/>
      <c r="P119" s="68">
        <f>CODIGOS2018[[#This Row],[RECAUDOS]]+CODIGOS2018[[#This Row],[AJUSTE]]</f>
        <v>-64586973</v>
      </c>
      <c r="Q11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1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19" s="60"/>
      <c r="T119" s="60"/>
      <c r="U119" s="26" t="s">
        <v>521</v>
      </c>
      <c r="V119" s="27" t="e">
        <f>IF(Q119="SALUD","SALUD",IF(CODIGOS2018[[#This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1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1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1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19" s="28">
        <v>10</v>
      </c>
      <c r="AA11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19" s="28" t="s">
        <v>471</v>
      </c>
      <c r="AC11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19" s="28" t="s">
        <v>469</v>
      </c>
      <c r="AE11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19" s="28" t="s">
        <v>371</v>
      </c>
      <c r="AG119" s="46" t="s">
        <v>541</v>
      </c>
      <c r="AH11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19" s="47" t="s">
        <v>343</v>
      </c>
      <c r="AJ11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1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1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19" s="72" t="str">
        <f>CONCATENATE(CODIGOS2018[[#This Row],[Código CGR]]," ",CODIGOS2018[[#This Row],[CGR OEI]]," ",CODIGOS2018[[#This Row],[CGR Dest]]," ",CODIGOS2018[[#This Row],[SIT FONDOS]])</f>
        <v>1.1.02.02.03.09.05.01 019 070 C</v>
      </c>
      <c r="AR119" s="73" t="e">
        <f>IF(AND(CODIGOS2018[[#This Row],[MARCA SALUD Y CONTRALORIA]]&lt;&gt;"SALUD",COUNTIF([1]!PLANOPROG[AUX LINEA],CODIGOS2018[[#This Row],[Aux PROG CGR]])=0),"INCLUIR","OK")</f>
        <v>#REF!</v>
      </c>
      <c r="AS119" s="72" t="str">
        <f>CONCATENATE(CODIGOS2018[[#This Row],[Código CGR]]," ",CODIGOS2018[[#This Row],[CGR OEI]]," ",CODIGOS2018[[#This Row],[CGR Dest]]," ",CODIGOS2018[[#This Row],[SIT FONDOS]]," ",CODIGOS2018[[#This Row],[CGR Tercero]])</f>
        <v>1.1.02.02.03.09.05.01 019 070 C 011301010000000</v>
      </c>
      <c r="AT119" s="73" t="e">
        <f>IF(AND(CODIGOS2018[[#This Row],[MARCA SALUD Y CONTRALORIA]]&lt;&gt;"SALUD",COUNTIF([1]!PLANOEJEC[AUX LINEA],CODIGOS2018[[#This Row],[Aux EJEC CGR]])=0),"INCLUIR","OK")</f>
        <v>#REF!</v>
      </c>
      <c r="AU11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19" s="76" t="str">
        <f>CONCATENATE(MID(D119,1,1),".",MID(D119,3,1),".",MID(D119,4,2),".",MID(D119,6,2),".",MID(D119,8,2),".",MID(D119,10,2),".",MID(D119,12,2),".",MID(D119,14,2))</f>
        <v>1.1.02.02.03.09.05.01</v>
      </c>
      <c r="AW119" s="77">
        <f>+LEN(CODIGOS2018[[#This Row],[POS PRE]])</f>
        <v>15</v>
      </c>
      <c r="AX119" s="76" t="b">
        <f>+EXACT(CODIGOS2018[[#This Row],[CODIGO AUTOMATICO CGR]],CODIGOS2018[[#This Row],[Código CGR]])</f>
        <v>1</v>
      </c>
      <c r="AY119" s="78" t="s">
        <v>343</v>
      </c>
      <c r="AZ119" s="78" t="b">
        <f>EXACT(CODIGOS2018[[#This Row],[Código FUT]],CODIGOS2018[[#This Row],[CODIFICACION MARCO FISCAL]])</f>
        <v>1</v>
      </c>
      <c r="BA119" s="81" t="s">
        <v>343</v>
      </c>
      <c r="BB119" s="82" t="b">
        <f>EXACT(CODIGOS2018[[#This Row],[Código FUT]],CODIGOS2018[[#This Row],[REPORTE II TRIM]])</f>
        <v>1</v>
      </c>
      <c r="BC119" s="135" t="s">
        <v>343</v>
      </c>
      <c r="BD119" s="135" t="b">
        <f>EXACT(CODIGOS2018[[#This Row],[Código FUT]],CODIGOS2018[[#This Row],[FUT DECRETO LIQ 2019]])</f>
        <v>1</v>
      </c>
    </row>
    <row r="120" spans="1:56" s="23" customFormat="1" ht="15" customHeight="1" x14ac:dyDescent="0.25">
      <c r="A12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0-0139 1105 11020203090503 11020201 9999</v>
      </c>
      <c r="B120" s="4" t="s">
        <v>195</v>
      </c>
      <c r="C120" s="64">
        <v>1105</v>
      </c>
      <c r="D120" s="4" t="s">
        <v>70</v>
      </c>
      <c r="E120" s="64">
        <v>11020201</v>
      </c>
      <c r="F120" s="64">
        <v>9999</v>
      </c>
      <c r="G120" s="4" t="s">
        <v>424</v>
      </c>
      <c r="H120" s="65">
        <v>-511731714</v>
      </c>
      <c r="I120" s="65">
        <v>0</v>
      </c>
      <c r="J120" s="65">
        <v>0</v>
      </c>
      <c r="K120" s="65">
        <v>0</v>
      </c>
      <c r="L120" s="65">
        <v>151222947</v>
      </c>
      <c r="M120" s="65">
        <v>-360508767</v>
      </c>
      <c r="N120" s="65">
        <v>-360508767</v>
      </c>
      <c r="O120" s="24"/>
      <c r="P120" s="68">
        <f>CODIGOS2018[[#This Row],[RECAUDOS]]+CODIGOS2018[[#This Row],[AJUSTE]]</f>
        <v>-360508767</v>
      </c>
      <c r="Q12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0" s="60"/>
      <c r="T120" s="60"/>
      <c r="U120" s="26" t="s">
        <v>522</v>
      </c>
      <c r="V120" s="27" t="e">
        <f>IF(Q120="SALUD","SALUD",IF(CODIGOS2018[[#This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0" s="28">
        <v>10</v>
      </c>
      <c r="AA12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0" s="28" t="s">
        <v>471</v>
      </c>
      <c r="AC12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0" s="28" t="s">
        <v>519</v>
      </c>
      <c r="AE12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0" s="28" t="s">
        <v>371</v>
      </c>
      <c r="AG120" s="46" t="s">
        <v>541</v>
      </c>
      <c r="AH12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0" s="47" t="s">
        <v>343</v>
      </c>
      <c r="AJ12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0" s="72" t="str">
        <f>CONCATENATE(CODIGOS2018[[#This Row],[Código CGR]]," ",CODIGOS2018[[#This Row],[CGR OEI]]," ",CODIGOS2018[[#This Row],[CGR Dest]]," ",CODIGOS2018[[#This Row],[SIT FONDOS]])</f>
        <v>1.1.02.02.03.09.05.03 019 048 C</v>
      </c>
      <c r="AR120" s="73" t="e">
        <f>IF(AND(CODIGOS2018[[#This Row],[MARCA SALUD Y CONTRALORIA]]&lt;&gt;"SALUD",COUNTIF([1]!PLANOPROG[AUX LINEA],CODIGOS2018[[#This Row],[Aux PROG CGR]])=0),"INCLUIR","OK")</f>
        <v>#REF!</v>
      </c>
      <c r="AS120" s="72" t="str">
        <f>CONCATENATE(CODIGOS2018[[#This Row],[Código CGR]]," ",CODIGOS2018[[#This Row],[CGR OEI]]," ",CODIGOS2018[[#This Row],[CGR Dest]]," ",CODIGOS2018[[#This Row],[SIT FONDOS]]," ",CODIGOS2018[[#This Row],[CGR Tercero]])</f>
        <v>1.1.02.02.03.09.05.03 019 048 C 011301010000000</v>
      </c>
      <c r="AT120" s="73" t="e">
        <f>IF(AND(CODIGOS2018[[#This Row],[MARCA SALUD Y CONTRALORIA]]&lt;&gt;"SALUD",COUNTIF([1]!PLANOEJEC[AUX LINEA],CODIGOS2018[[#This Row],[Aux EJEC CGR]])=0),"INCLUIR","OK")</f>
        <v>#REF!</v>
      </c>
      <c r="AU12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0" s="76" t="str">
        <f>CONCATENATE(MID(D120,1,1),".",MID(D120,3,1),".",MID(D120,4,2),".",MID(D120,6,2),".",MID(D120,8,2),".",MID(D120,10,2),".",MID(D120,12,2),".",MID(D120,14,2))</f>
        <v>1.1.02.02.03.09.05.03</v>
      </c>
      <c r="AW120" s="77">
        <f>+LEN(CODIGOS2018[[#This Row],[POS PRE]])</f>
        <v>15</v>
      </c>
      <c r="AX120" s="76" t="b">
        <f>+EXACT(CODIGOS2018[[#This Row],[CODIGO AUTOMATICO CGR]],CODIGOS2018[[#This Row],[Código CGR]])</f>
        <v>1</v>
      </c>
      <c r="AY120" s="78" t="s">
        <v>343</v>
      </c>
      <c r="AZ120" s="78" t="b">
        <f>EXACT(CODIGOS2018[[#This Row],[Código FUT]],CODIGOS2018[[#This Row],[CODIFICACION MARCO FISCAL]])</f>
        <v>1</v>
      </c>
      <c r="BA120" s="81" t="s">
        <v>343</v>
      </c>
      <c r="BB120" s="82" t="b">
        <f>EXACT(CODIGOS2018[[#This Row],[Código FUT]],CODIGOS2018[[#This Row],[REPORTE II TRIM]])</f>
        <v>1</v>
      </c>
      <c r="BC120" s="135" t="s">
        <v>343</v>
      </c>
      <c r="BD120" s="135" t="b">
        <f>EXACT(CODIGOS2018[[#This Row],[Código FUT]],CODIGOS2018[[#This Row],[FUT DECRETO LIQ 2019]])</f>
        <v>1</v>
      </c>
    </row>
    <row r="121" spans="1:56" s="23" customFormat="1" ht="15" customHeight="1" x14ac:dyDescent="0.25">
      <c r="A12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0-0140 1105 1202010505 12020102 9999</v>
      </c>
      <c r="B121" s="4" t="s">
        <v>196</v>
      </c>
      <c r="C121" s="64">
        <v>1105</v>
      </c>
      <c r="D121" s="4" t="s">
        <v>66</v>
      </c>
      <c r="E121" s="64">
        <v>12020102</v>
      </c>
      <c r="F121" s="64">
        <v>9999</v>
      </c>
      <c r="G121" s="4" t="s">
        <v>422</v>
      </c>
      <c r="H121" s="65">
        <v>-6000000000</v>
      </c>
      <c r="I121" s="65">
        <v>0</v>
      </c>
      <c r="J121" s="65">
        <v>0</v>
      </c>
      <c r="K121" s="65">
        <v>-7000000000</v>
      </c>
      <c r="L121" s="65">
        <v>0</v>
      </c>
      <c r="M121" s="65">
        <v>-13000000000</v>
      </c>
      <c r="N121" s="151">
        <v>-7578577000</v>
      </c>
      <c r="O121" s="24"/>
      <c r="P121" s="68">
        <f>CODIGOS2018[[#This Row],[RECAUDOS]]+CODIGOS2018[[#This Row],[AJUSTE]]</f>
        <v>-7578577000</v>
      </c>
      <c r="Q12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1" s="60"/>
      <c r="T121" s="60"/>
      <c r="U121" s="26" t="s">
        <v>537</v>
      </c>
      <c r="V121" s="27" t="e">
        <f>IF(Q121="SALUD","SALUD",IF(CODIGOS2018[[#This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1" s="28">
        <v>10</v>
      </c>
      <c r="AA12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1" s="28" t="s">
        <v>530</v>
      </c>
      <c r="AC12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1" s="28" t="s">
        <v>538</v>
      </c>
      <c r="AE12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1" s="28" t="s">
        <v>270</v>
      </c>
      <c r="AG121" s="46" t="s">
        <v>541</v>
      </c>
      <c r="AH12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1" s="47" t="s">
        <v>353</v>
      </c>
      <c r="AJ12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1" s="72" t="str">
        <f>CONCATENATE(CODIGOS2018[[#This Row],[Código CGR]]," ",CODIGOS2018[[#This Row],[CGR OEI]]," ",CODIGOS2018[[#This Row],[CGR Dest]]," ",CODIGOS2018[[#This Row],[SIT FONDOS]])</f>
        <v>1.2.02.11 047 098 S</v>
      </c>
      <c r="AR121" s="73" t="e">
        <f>IF(AND(CODIGOS2018[[#This Row],[MARCA SALUD Y CONTRALORIA]]&lt;&gt;"SALUD",COUNTIF([1]!PLANOPROG[AUX LINEA],CODIGOS2018[[#This Row],[Aux PROG CGR]])=0),"INCLUIR","OK")</f>
        <v>#REF!</v>
      </c>
      <c r="AS121" s="72" t="str">
        <f>CONCATENATE(CODIGOS2018[[#This Row],[Código CGR]]," ",CODIGOS2018[[#This Row],[CGR OEI]]," ",CODIGOS2018[[#This Row],[CGR Dest]]," ",CODIGOS2018[[#This Row],[SIT FONDOS]]," ",CODIGOS2018[[#This Row],[CGR Tercero]])</f>
        <v>1.2.02.11 047 098 S 011301010000000</v>
      </c>
      <c r="AT121" s="73" t="e">
        <f>IF(AND(CODIGOS2018[[#This Row],[MARCA SALUD Y CONTRALORIA]]&lt;&gt;"SALUD",COUNTIF([1]!PLANOEJEC[AUX LINEA],CODIGOS2018[[#This Row],[Aux EJEC CGR]])=0),"INCLUIR","OK")</f>
        <v>#REF!</v>
      </c>
      <c r="AU12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1" s="76" t="str">
        <f>CONCATENATE(MID(D121,1,1),".",MID(D121,3,1),".",MID(D121,4,2),".",MID(D121,6,2),".",MID(D121,8,2),".",MID(D121,10,2))</f>
        <v>1.2.02.01.05.05</v>
      </c>
      <c r="AW121" s="77">
        <f>+LEN(CODIGOS2018[[#This Row],[POS PRE]])</f>
        <v>11</v>
      </c>
      <c r="AX121" s="76" t="b">
        <f>+EXACT(CODIGOS2018[[#This Row],[CODIGO AUTOMATICO CGR]],CODIGOS2018[[#This Row],[Código CGR]])</f>
        <v>0</v>
      </c>
      <c r="AY121" s="78" t="s">
        <v>353</v>
      </c>
      <c r="AZ121" s="78" t="b">
        <f>EXACT(CODIGOS2018[[#This Row],[Código FUT]],CODIGOS2018[[#This Row],[CODIFICACION MARCO FISCAL]])</f>
        <v>1</v>
      </c>
      <c r="BA121" s="81" t="s">
        <v>353</v>
      </c>
      <c r="BB121" s="82" t="b">
        <f>EXACT(CODIGOS2018[[#This Row],[Código FUT]],CODIGOS2018[[#This Row],[REPORTE II TRIM]])</f>
        <v>1</v>
      </c>
      <c r="BC121" s="135" t="s">
        <v>353</v>
      </c>
      <c r="BD121" s="135" t="b">
        <f>EXACT(CODIGOS2018[[#This Row],[Código FUT]],CODIGOS2018[[#This Row],[FUT DECRETO LIQ 2019]])</f>
        <v>1</v>
      </c>
    </row>
    <row r="122" spans="1:56" s="23" customFormat="1" ht="15" customHeight="1" x14ac:dyDescent="0.25">
      <c r="A12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0-0141 1105 110202030907 11020201 9999</v>
      </c>
      <c r="B122" s="4" t="s">
        <v>197</v>
      </c>
      <c r="C122" s="64">
        <v>1105</v>
      </c>
      <c r="D122" s="4" t="s">
        <v>71</v>
      </c>
      <c r="E122" s="64">
        <v>11020201</v>
      </c>
      <c r="F122" s="64">
        <v>9999</v>
      </c>
      <c r="G122" s="4" t="s">
        <v>425</v>
      </c>
      <c r="H122" s="65">
        <v>-2760590088</v>
      </c>
      <c r="I122" s="65">
        <v>0</v>
      </c>
      <c r="J122" s="65">
        <v>0</v>
      </c>
      <c r="K122" s="65">
        <v>0</v>
      </c>
      <c r="L122" s="65">
        <v>0</v>
      </c>
      <c r="M122" s="65">
        <v>-2760590088</v>
      </c>
      <c r="N122" s="65">
        <v>-3039954874</v>
      </c>
      <c r="O122" s="24"/>
      <c r="P122" s="68">
        <f>CODIGOS2018[[#This Row],[RECAUDOS]]+CODIGOS2018[[#This Row],[AJUSTE]]</f>
        <v>-3039954874</v>
      </c>
      <c r="Q12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2" s="60"/>
      <c r="T122" s="60"/>
      <c r="U122" s="26" t="s">
        <v>523</v>
      </c>
      <c r="V122" s="27" t="e">
        <f>IF(Q122="SALUD","SALUD",IF(CODIGOS2018[[#This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2" s="28">
        <v>10</v>
      </c>
      <c r="AA12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2" s="28" t="s">
        <v>499</v>
      </c>
      <c r="AC12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2" s="28" t="s">
        <v>500</v>
      </c>
      <c r="AE12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2" s="28" t="s">
        <v>371</v>
      </c>
      <c r="AG122" s="46" t="s">
        <v>539</v>
      </c>
      <c r="AH12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2" s="47" t="s">
        <v>344</v>
      </c>
      <c r="AJ12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2" s="72" t="str">
        <f>CONCATENATE(CODIGOS2018[[#This Row],[Código CGR]]," ",CODIGOS2018[[#This Row],[CGR OEI]]," ",CODIGOS2018[[#This Row],[CGR Dest]]," ",CODIGOS2018[[#This Row],[SIT FONDOS]])</f>
        <v>1.1.02.02.03.09.07 005 039 C</v>
      </c>
      <c r="AR122" s="73" t="e">
        <f>IF(AND(CODIGOS2018[[#This Row],[MARCA SALUD Y CONTRALORIA]]&lt;&gt;"SALUD",COUNTIF([1]!PLANOPROG[AUX LINEA],CODIGOS2018[[#This Row],[Aux PROG CGR]])=0),"INCLUIR","OK")</f>
        <v>#REF!</v>
      </c>
      <c r="AS122" s="72" t="str">
        <f>CONCATENATE(CODIGOS2018[[#This Row],[Código CGR]]," ",CODIGOS2018[[#This Row],[CGR OEI]]," ",CODIGOS2018[[#This Row],[CGR Dest]]," ",CODIGOS2018[[#This Row],[SIT FONDOS]]," ",CODIGOS2018[[#This Row],[CGR Tercero]])</f>
        <v>1.1.02.02.03.09.07 005 039 C 110000001700000</v>
      </c>
      <c r="AT122" s="73" t="e">
        <f>IF(AND(CODIGOS2018[[#This Row],[MARCA SALUD Y CONTRALORIA]]&lt;&gt;"SALUD",COUNTIF([1]!PLANOEJEC[AUX LINEA],CODIGOS2018[[#This Row],[Aux EJEC CGR]])=0),"INCLUIR","OK")</f>
        <v>#REF!</v>
      </c>
      <c r="AU12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2" s="76" t="str">
        <f>CONCATENATE(MID(D122,1,1),".",MID(D122,3,1),".",MID(D122,4,2),".",MID(D122,6,2),".",MID(D122,8,2),".",MID(D122,10,2),".",MID(D122,12,2))</f>
        <v>1.1.02.02.03.09.07</v>
      </c>
      <c r="AW122" s="77">
        <f>+LEN(CODIGOS2018[[#This Row],[POS PRE]])</f>
        <v>13</v>
      </c>
      <c r="AX122" s="76" t="b">
        <f>+EXACT(CODIGOS2018[[#This Row],[CODIGO AUTOMATICO CGR]],CODIGOS2018[[#This Row],[Código CGR]])</f>
        <v>1</v>
      </c>
      <c r="AY122" s="78" t="s">
        <v>344</v>
      </c>
      <c r="AZ122" s="78" t="b">
        <f>EXACT(CODIGOS2018[[#This Row],[Código FUT]],CODIGOS2018[[#This Row],[CODIFICACION MARCO FISCAL]])</f>
        <v>1</v>
      </c>
      <c r="BA122" s="81" t="s">
        <v>344</v>
      </c>
      <c r="BB122" s="82" t="b">
        <f>EXACT(CODIGOS2018[[#This Row],[Código FUT]],CODIGOS2018[[#This Row],[REPORTE II TRIM]])</f>
        <v>1</v>
      </c>
      <c r="BC122" s="135" t="s">
        <v>344</v>
      </c>
      <c r="BD122" s="135" t="b">
        <f>EXACT(CODIGOS2018[[#This Row],[Código FUT]],CODIGOS2018[[#This Row],[FUT DECRETO LIQ 2019]])</f>
        <v>1</v>
      </c>
    </row>
    <row r="123" spans="1:56" s="23" customFormat="1" ht="15" customHeight="1" x14ac:dyDescent="0.25">
      <c r="A12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0-0141 1105 120203010398 12020301 9999</v>
      </c>
      <c r="B123" s="4" t="s">
        <v>197</v>
      </c>
      <c r="C123" s="64">
        <v>1105</v>
      </c>
      <c r="D123" s="4" t="s">
        <v>40</v>
      </c>
      <c r="E123" s="64">
        <v>12020301</v>
      </c>
      <c r="F123" s="64">
        <v>9999</v>
      </c>
      <c r="G123" s="4" t="s">
        <v>120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-13891954</v>
      </c>
      <c r="O123" s="24"/>
      <c r="P123" s="68">
        <f>CODIGOS2018[[#This Row],[RECAUDOS]]+CODIGOS2018[[#This Row],[AJUSTE]]</f>
        <v>-13891954</v>
      </c>
      <c r="Q12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3" s="60"/>
      <c r="T123" s="60"/>
      <c r="U123" s="26" t="s">
        <v>132</v>
      </c>
      <c r="V123" s="27" t="e">
        <f>IF(Q123="SALUD","SALUD",IF(CODIGOS2018[[#This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3" s="28">
        <v>10</v>
      </c>
      <c r="AA12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3" s="28" t="s">
        <v>510</v>
      </c>
      <c r="AC12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3" s="28" t="s">
        <v>500</v>
      </c>
      <c r="AE12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3" s="28" t="s">
        <v>371</v>
      </c>
      <c r="AG123" s="46" t="s">
        <v>462</v>
      </c>
      <c r="AH12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3" s="47" t="s">
        <v>370</v>
      </c>
      <c r="AJ12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3" s="72" t="str">
        <f>CONCATENATE(CODIGOS2018[[#This Row],[Código CGR]]," ",CODIGOS2018[[#This Row],[CGR OEI]]," ",CODIGOS2018[[#This Row],[CGR Dest]]," ",CODIGOS2018[[#This Row],[SIT FONDOS]])</f>
        <v>1.2.02.03.01.03.98 040 039 C</v>
      </c>
      <c r="AR123" s="73" t="e">
        <f>IF(AND(CODIGOS2018[[#This Row],[MARCA SALUD Y CONTRALORIA]]&lt;&gt;"SALUD",COUNTIF([1]!PLANOPROG[AUX LINEA],CODIGOS2018[[#This Row],[Aux PROG CGR]])=0),"INCLUIR","OK")</f>
        <v>#REF!</v>
      </c>
      <c r="AS123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1.2.02.03.01.03.98 040 039 C 000000000000000</v>
      </c>
      <c r="AT123" s="73" t="e">
        <f>IF(AND(CODIGOS2018[[#This Row],[MARCA SALUD Y CONTRALORIA]]&lt;&gt;"SALUD",COUNTIF([1]!PLANOEJEC[AUX LINEA],CODIGOS2018[[#This Row],[Aux EJEC CGR]])=0),"INCLUIR","OK")</f>
        <v>#REF!</v>
      </c>
      <c r="AU12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3" s="76" t="str">
        <f>CONCATENATE(MID(D123,1,1),".",MID(D123,3,1),".",MID(D123,4,2),".",MID(D123,6,2),".",MID(D123,8,2),".",MID(D123,10,2),".",MID(D123,12,2))</f>
        <v>1.2.02.03.01.03.98</v>
      </c>
      <c r="AW123" s="77">
        <f>+LEN(CODIGOS2018[[#This Row],[POS PRE]])</f>
        <v>13</v>
      </c>
      <c r="AX123" s="76" t="b">
        <f>+EXACT(CODIGOS2018[[#This Row],[CODIGO AUTOMATICO CGR]],CODIGOS2018[[#This Row],[Código CGR]])</f>
        <v>1</v>
      </c>
      <c r="AY123" s="78" t="s">
        <v>370</v>
      </c>
      <c r="AZ123" s="78" t="b">
        <f>EXACT(CODIGOS2018[[#This Row],[Código FUT]],CODIGOS2018[[#This Row],[CODIFICACION MARCO FISCAL]])</f>
        <v>1</v>
      </c>
      <c r="BA123" s="81" t="s">
        <v>370</v>
      </c>
      <c r="BB123" s="82" t="b">
        <f>EXACT(CODIGOS2018[[#This Row],[Código FUT]],CODIGOS2018[[#This Row],[REPORTE II TRIM]])</f>
        <v>1</v>
      </c>
      <c r="BC123" s="135" t="e">
        <v>#N/A</v>
      </c>
      <c r="BD123" s="135" t="e">
        <f>EXACT(CODIGOS2018[[#This Row],[Código FUT]],CODIGOS2018[[#This Row],[FUT DECRETO LIQ 2019]])</f>
        <v>#N/A</v>
      </c>
    </row>
    <row r="124" spans="1:56" s="23" customFormat="1" ht="15" customHeight="1" x14ac:dyDescent="0.25">
      <c r="A12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0-0143 1105 120202010103 12020201 9999</v>
      </c>
      <c r="B124" s="4" t="s">
        <v>198</v>
      </c>
      <c r="C124" s="64">
        <v>1105</v>
      </c>
      <c r="D124" s="4" t="s">
        <v>72</v>
      </c>
      <c r="E124" s="64">
        <v>12020201</v>
      </c>
      <c r="F124" s="64">
        <v>9999</v>
      </c>
      <c r="G124" s="4" t="s">
        <v>426</v>
      </c>
      <c r="H124" s="65">
        <v>-804352320</v>
      </c>
      <c r="I124" s="65">
        <v>0</v>
      </c>
      <c r="J124" s="65">
        <v>0</v>
      </c>
      <c r="K124" s="65">
        <v>0</v>
      </c>
      <c r="L124" s="65">
        <v>0</v>
      </c>
      <c r="M124" s="65">
        <v>-804352320</v>
      </c>
      <c r="N124" s="65">
        <v>-13226153</v>
      </c>
      <c r="O124" s="24"/>
      <c r="P124" s="68">
        <f>CODIGOS2018[[#This Row],[RECAUDOS]]+CODIGOS2018[[#This Row],[AJUSTE]]</f>
        <v>-13226153</v>
      </c>
      <c r="Q12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4" s="60"/>
      <c r="T124" s="60"/>
      <c r="U124" s="26" t="s">
        <v>532</v>
      </c>
      <c r="V124" s="27" t="e">
        <f>IF(Q124="SALUD","SALUD",IF(CODIGOS2018[[#This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4" s="28">
        <v>10</v>
      </c>
      <c r="AA12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4" s="28" t="s">
        <v>529</v>
      </c>
      <c r="AC12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4" s="28" t="s">
        <v>466</v>
      </c>
      <c r="AE12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4" s="28" t="s">
        <v>371</v>
      </c>
      <c r="AG124" s="46" t="s">
        <v>462</v>
      </c>
      <c r="AH12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4" s="47" t="s">
        <v>364</v>
      </c>
      <c r="AJ12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4" s="72" t="str">
        <f>CONCATENATE(CODIGOS2018[[#This Row],[Código CGR]]," ",CODIGOS2018[[#This Row],[CGR OEI]]," ",CODIGOS2018[[#This Row],[CGR Dest]]," ",CODIGOS2018[[#This Row],[SIT FONDOS]])</f>
        <v>1.2.02.02.01.01.01 041 105 C</v>
      </c>
      <c r="AR124" s="73" t="e">
        <f>IF(AND(CODIGOS2018[[#This Row],[MARCA SALUD Y CONTRALORIA]]&lt;&gt;"SALUD",COUNTIF([1]!PLANOPROG[AUX LINEA],CODIGOS2018[[#This Row],[Aux PROG CGR]])=0),"INCLUIR","OK")</f>
        <v>#REF!</v>
      </c>
      <c r="AS124" s="72" t="str">
        <f>CONCATENATE(CODIGOS2018[[#This Row],[Código CGR]]," ",CODIGOS2018[[#This Row],[CGR OEI]]," ",CODIGOS2018[[#This Row],[CGR Dest]]," ",CODIGOS2018[[#This Row],[SIT FONDOS]]," ",CODIGOS2018[[#This Row],[CGR Tercero]])</f>
        <v>1.2.02.02.01.01.01 041 105 C 000000000000000</v>
      </c>
      <c r="AT124" s="73" t="e">
        <f>IF(AND(CODIGOS2018[[#This Row],[MARCA SALUD Y CONTRALORIA]]&lt;&gt;"SALUD",COUNTIF([1]!PLANOEJEC[AUX LINEA],CODIGOS2018[[#This Row],[Aux EJEC CGR]])=0),"INCLUIR","OK")</f>
        <v>#REF!</v>
      </c>
      <c r="AU12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4" s="76" t="str">
        <f>CONCATENATE(MID(D124,1,1),".",MID(D124,3,1),".",MID(D124,4,2),".",MID(D124,6,2),".",MID(D124,8,2),".",MID(D124,10,2),".",MID(D124,12,2))</f>
        <v>1.2.02.02.01.01.03</v>
      </c>
      <c r="AW124" s="77">
        <f>+LEN(CODIGOS2018[[#This Row],[POS PRE]])</f>
        <v>13</v>
      </c>
      <c r="AX124" s="76" t="b">
        <f>+EXACT(CODIGOS2018[[#This Row],[CODIGO AUTOMATICO CGR]],CODIGOS2018[[#This Row],[Código CGR]])</f>
        <v>0</v>
      </c>
      <c r="AY124" s="78" t="s">
        <v>364</v>
      </c>
      <c r="AZ124" s="78" t="b">
        <f>EXACT(CODIGOS2018[[#This Row],[Código FUT]],CODIGOS2018[[#This Row],[CODIFICACION MARCO FISCAL]])</f>
        <v>1</v>
      </c>
      <c r="BA124" s="81" t="s">
        <v>364</v>
      </c>
      <c r="BB124" s="82" t="b">
        <f>EXACT(CODIGOS2018[[#This Row],[Código FUT]],CODIGOS2018[[#This Row],[REPORTE II TRIM]])</f>
        <v>1</v>
      </c>
      <c r="BC124" s="135" t="s">
        <v>364</v>
      </c>
      <c r="BD124" s="135" t="b">
        <f>EXACT(CODIGOS2018[[#This Row],[Código FUT]],CODIGOS2018[[#This Row],[FUT DECRETO LIQ 2019]])</f>
        <v>1</v>
      </c>
    </row>
    <row r="125" spans="1:56" s="23" customFormat="1" ht="15" customHeight="1" x14ac:dyDescent="0.25">
      <c r="A12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0-0148 1105 1202070503 12020401 9999</v>
      </c>
      <c r="B125" s="4" t="s">
        <v>199</v>
      </c>
      <c r="C125" s="64">
        <v>1105</v>
      </c>
      <c r="D125" s="4" t="s">
        <v>73</v>
      </c>
      <c r="E125" s="64">
        <v>12020401</v>
      </c>
      <c r="F125" s="64">
        <v>9999</v>
      </c>
      <c r="G125" s="4" t="s">
        <v>141</v>
      </c>
      <c r="H125" s="65">
        <v>-330000000</v>
      </c>
      <c r="I125" s="65">
        <v>0</v>
      </c>
      <c r="J125" s="65">
        <v>0</v>
      </c>
      <c r="K125" s="65">
        <v>-73261416</v>
      </c>
      <c r="L125" s="65">
        <v>0</v>
      </c>
      <c r="M125" s="65">
        <v>-403261416</v>
      </c>
      <c r="N125" s="65">
        <v>-403261416</v>
      </c>
      <c r="O125" s="24"/>
      <c r="P125" s="68">
        <f>CODIGOS2018[[#This Row],[RECAUDOS]]+CODIGOS2018[[#This Row],[AJUSTE]]</f>
        <v>-403261416</v>
      </c>
      <c r="Q12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5" s="60"/>
      <c r="T125" s="60"/>
      <c r="U125" s="26" t="s">
        <v>736</v>
      </c>
      <c r="V125" s="27" t="e">
        <f>IF(Q125="SALUD","SALUD",IF(CODIGOS2018[[#This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5" s="28" t="s">
        <v>736</v>
      </c>
      <c r="AA12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5" s="28" t="s">
        <v>736</v>
      </c>
      <c r="AC12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5" s="28" t="s">
        <v>736</v>
      </c>
      <c r="AE12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5" s="28" t="s">
        <v>736</v>
      </c>
      <c r="AG125" s="46" t="s">
        <v>736</v>
      </c>
      <c r="AH12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5" s="47" t="s">
        <v>736</v>
      </c>
      <c r="AJ12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5" s="72" t="str">
        <f>CONCATENATE(CODIGOS2018[[#This Row],[Código CGR]]," ",CODIGOS2018[[#This Row],[CGR OEI]]," ",CODIGOS2018[[#This Row],[CGR Dest]]," ",CODIGOS2018[[#This Row],[SIT FONDOS]])</f>
        <v>SALUD SALUD SALUD SALUD</v>
      </c>
      <c r="AR125" s="73" t="e">
        <f>IF(AND(CODIGOS2018[[#This Row],[MARCA SALUD Y CONTRALORIA]]&lt;&gt;"SALUD",COUNTIF([1]!PLANOPROG[AUX LINEA],CODIGOS2018[[#This Row],[Aux PROG CGR]])=0),"INCLUIR","OK")</f>
        <v>#REF!</v>
      </c>
      <c r="AS125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25" s="73" t="e">
        <f>IF(AND(CODIGOS2018[[#This Row],[MARCA SALUD Y CONTRALORIA]]&lt;&gt;"SALUD",COUNTIF([1]!PLANOEJEC[AUX LINEA],CODIGOS2018[[#This Row],[Aux EJEC CGR]])=0),"INCLUIR","OK")</f>
        <v>#REF!</v>
      </c>
      <c r="AU12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5" s="76" t="str">
        <f>CONCATENATE(MID(D125,1,1),".",MID(D125,3,1),".",MID(D125,4,2),".",MID(D125,6,2),".",MID(D125,8,2),".",MID(D125,10,2))</f>
        <v>1.2.02.07.05.03</v>
      </c>
      <c r="AW125" s="77">
        <f>+LEN(CODIGOS2018[[#This Row],[POS PRE]])</f>
        <v>11</v>
      </c>
      <c r="AX125" s="76" t="b">
        <f>+EXACT(CODIGOS2018[[#This Row],[CODIGO AUTOMATICO CGR]],CODIGOS2018[[#This Row],[Código CGR]])</f>
        <v>0</v>
      </c>
      <c r="AY125" s="78" t="s">
        <v>354</v>
      </c>
      <c r="AZ125" s="78" t="b">
        <f>EXACT(CODIGOS2018[[#This Row],[Código FUT]],CODIGOS2018[[#This Row],[CODIFICACION MARCO FISCAL]])</f>
        <v>0</v>
      </c>
      <c r="BA125" s="81" t="s">
        <v>736</v>
      </c>
      <c r="BB125" s="82" t="b">
        <f>EXACT(CODIGOS2018[[#This Row],[Código FUT]],CODIGOS2018[[#This Row],[REPORTE II TRIM]])</f>
        <v>1</v>
      </c>
      <c r="BC125" s="135" t="s">
        <v>354</v>
      </c>
      <c r="BD125" s="135" t="b">
        <f>EXACT(CODIGOS2018[[#This Row],[Código FUT]],CODIGOS2018[[#This Row],[FUT DECRETO LIQ 2019]])</f>
        <v>0</v>
      </c>
    </row>
    <row r="126" spans="1:56" s="23" customFormat="1" ht="15" customHeight="1" x14ac:dyDescent="0.25">
      <c r="A12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0-0149 1105 110102550101 11010206 9999</v>
      </c>
      <c r="B126" s="4" t="s">
        <v>200</v>
      </c>
      <c r="C126" s="64">
        <v>1105</v>
      </c>
      <c r="D126" s="4" t="s">
        <v>74</v>
      </c>
      <c r="E126" s="64">
        <v>11010206</v>
      </c>
      <c r="F126" s="64">
        <v>9999</v>
      </c>
      <c r="G126" s="4" t="s">
        <v>140</v>
      </c>
      <c r="H126" s="65">
        <v>-1535745627</v>
      </c>
      <c r="I126" s="65">
        <v>0</v>
      </c>
      <c r="J126" s="65">
        <v>0</v>
      </c>
      <c r="K126" s="65">
        <v>0</v>
      </c>
      <c r="L126" s="65">
        <v>0</v>
      </c>
      <c r="M126" s="65">
        <v>-1535745627</v>
      </c>
      <c r="N126" s="65">
        <v>-949812618</v>
      </c>
      <c r="O126" s="24"/>
      <c r="P126" s="68">
        <f>CODIGOS2018[[#This Row],[RECAUDOS]]+CODIGOS2018[[#This Row],[AJUSTE]]</f>
        <v>-949812618</v>
      </c>
      <c r="Q12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6" s="60"/>
      <c r="T126" s="60"/>
      <c r="U126" s="26" t="s">
        <v>736</v>
      </c>
      <c r="V126" s="27" t="e">
        <f>IF(Q126="SALUD","SALUD",IF(CODIGOS2018[[#This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6" s="28" t="s">
        <v>736</v>
      </c>
      <c r="AA12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6" s="28" t="s">
        <v>736</v>
      </c>
      <c r="AC12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6" s="28" t="s">
        <v>736</v>
      </c>
      <c r="AE12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6" s="28" t="s">
        <v>736</v>
      </c>
      <c r="AG126" s="46" t="s">
        <v>736</v>
      </c>
      <c r="AH12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6" s="47" t="s">
        <v>736</v>
      </c>
      <c r="AJ12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6" s="72" t="str">
        <f>CONCATENATE(CODIGOS2018[[#This Row],[Código CGR]]," ",CODIGOS2018[[#This Row],[CGR OEI]]," ",CODIGOS2018[[#This Row],[CGR Dest]]," ",CODIGOS2018[[#This Row],[SIT FONDOS]])</f>
        <v>SALUD SALUD SALUD SALUD</v>
      </c>
      <c r="AR126" s="73" t="e">
        <f>IF(AND(CODIGOS2018[[#This Row],[MARCA SALUD Y CONTRALORIA]]&lt;&gt;"SALUD",COUNTIF([1]!PLANOPROG[AUX LINEA],CODIGOS2018[[#This Row],[Aux PROG CGR]])=0),"INCLUIR","OK")</f>
        <v>#REF!</v>
      </c>
      <c r="AS126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26" s="73" t="e">
        <f>IF(AND(CODIGOS2018[[#This Row],[MARCA SALUD Y CONTRALORIA]]&lt;&gt;"SALUD",COUNTIF([1]!PLANOEJEC[AUX LINEA],CODIGOS2018[[#This Row],[Aux EJEC CGR]])=0),"INCLUIR","OK")</f>
        <v>#REF!</v>
      </c>
      <c r="AU12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6" s="76" t="str">
        <f>CONCATENATE(MID(D126,1,1),".",MID(D126,3,1),".",MID(D126,4,2),".",MID(D126,6,2),".",MID(D126,8,2),".",MID(D126,10,2),".",MID(D126,12,2))</f>
        <v>1.1.01.02.55.01.01</v>
      </c>
      <c r="AW126" s="77">
        <f>+LEN(CODIGOS2018[[#This Row],[POS PRE]])</f>
        <v>13</v>
      </c>
      <c r="AX126" s="76" t="b">
        <f>+EXACT(CODIGOS2018[[#This Row],[CODIGO AUTOMATICO CGR]],CODIGOS2018[[#This Row],[Código CGR]])</f>
        <v>0</v>
      </c>
      <c r="AY126" s="78" t="s">
        <v>274</v>
      </c>
      <c r="AZ126" s="78" t="b">
        <f>EXACT(CODIGOS2018[[#This Row],[Código FUT]],CODIGOS2018[[#This Row],[CODIFICACION MARCO FISCAL]])</f>
        <v>0</v>
      </c>
      <c r="BA126" s="81" t="s">
        <v>736</v>
      </c>
      <c r="BB126" s="82" t="b">
        <f>EXACT(CODIGOS2018[[#This Row],[Código FUT]],CODIGOS2018[[#This Row],[REPORTE II TRIM]])</f>
        <v>1</v>
      </c>
      <c r="BC126" s="135" t="s">
        <v>274</v>
      </c>
      <c r="BD126" s="135" t="b">
        <f>EXACT(CODIGOS2018[[#This Row],[Código FUT]],CODIGOS2018[[#This Row],[FUT DECRETO LIQ 2019]])</f>
        <v>0</v>
      </c>
    </row>
    <row r="127" spans="1:56" s="23" customFormat="1" ht="15" customHeight="1" x14ac:dyDescent="0.25">
      <c r="A12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0-0150 1105 110102550102 11010206 9999</v>
      </c>
      <c r="B127" s="4" t="s">
        <v>201</v>
      </c>
      <c r="C127" s="64">
        <v>1105</v>
      </c>
      <c r="D127" s="4" t="s">
        <v>75</v>
      </c>
      <c r="E127" s="64">
        <v>11010206</v>
      </c>
      <c r="F127" s="64">
        <v>9999</v>
      </c>
      <c r="G127" s="4" t="s">
        <v>139</v>
      </c>
      <c r="H127" s="65">
        <v>-80730000</v>
      </c>
      <c r="I127" s="65">
        <v>0</v>
      </c>
      <c r="J127" s="65">
        <v>0</v>
      </c>
      <c r="K127" s="65">
        <v>0</v>
      </c>
      <c r="L127" s="65">
        <v>0</v>
      </c>
      <c r="M127" s="65">
        <v>-80730000</v>
      </c>
      <c r="N127" s="65">
        <v>-24526380</v>
      </c>
      <c r="O127" s="24"/>
      <c r="P127" s="68">
        <f>CODIGOS2018[[#This Row],[RECAUDOS]]+CODIGOS2018[[#This Row],[AJUSTE]]</f>
        <v>-24526380</v>
      </c>
      <c r="Q12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7" s="60"/>
      <c r="T127" s="60"/>
      <c r="U127" s="26" t="s">
        <v>736</v>
      </c>
      <c r="V127" s="27" t="e">
        <f>IF(Q127="SALUD","SALUD",IF(CODIGOS2018[[#This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7" s="28" t="s">
        <v>736</v>
      </c>
      <c r="AA12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7" s="28" t="s">
        <v>736</v>
      </c>
      <c r="AC12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7" s="28" t="s">
        <v>736</v>
      </c>
      <c r="AE12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7" s="28" t="s">
        <v>736</v>
      </c>
      <c r="AG127" s="46" t="s">
        <v>736</v>
      </c>
      <c r="AH12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7" s="47" t="s">
        <v>736</v>
      </c>
      <c r="AJ12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7" s="72" t="str">
        <f>CONCATENATE(CODIGOS2018[[#This Row],[Código CGR]]," ",CODIGOS2018[[#This Row],[CGR OEI]]," ",CODIGOS2018[[#This Row],[CGR Dest]]," ",CODIGOS2018[[#This Row],[SIT FONDOS]])</f>
        <v>SALUD SALUD SALUD SALUD</v>
      </c>
      <c r="AR127" s="73" t="e">
        <f>IF(AND(CODIGOS2018[[#This Row],[MARCA SALUD Y CONTRALORIA]]&lt;&gt;"SALUD",COUNTIF([1]!PLANOPROG[AUX LINEA],CODIGOS2018[[#This Row],[Aux PROG CGR]])=0),"INCLUIR","OK")</f>
        <v>#REF!</v>
      </c>
      <c r="AS127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27" s="73" t="e">
        <f>IF(AND(CODIGOS2018[[#This Row],[MARCA SALUD Y CONTRALORIA]]&lt;&gt;"SALUD",COUNTIF([1]!PLANOEJEC[AUX LINEA],CODIGOS2018[[#This Row],[Aux EJEC CGR]])=0),"INCLUIR","OK")</f>
        <v>#REF!</v>
      </c>
      <c r="AU12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7" s="76" t="str">
        <f>CONCATENATE(MID(D127,1,1),".",MID(D127,3,1),".",MID(D127,4,2),".",MID(D127,6,2),".",MID(D127,8,2),".",MID(D127,10,2),".",MID(D127,12,2))</f>
        <v>1.1.01.02.55.01.02</v>
      </c>
      <c r="AW127" s="77">
        <f>+LEN(CODIGOS2018[[#This Row],[POS PRE]])</f>
        <v>13</v>
      </c>
      <c r="AX127" s="76" t="b">
        <f>+EXACT(CODIGOS2018[[#This Row],[CODIGO AUTOMATICO CGR]],CODIGOS2018[[#This Row],[Código CGR]])</f>
        <v>0</v>
      </c>
      <c r="AY127" s="78" t="s">
        <v>274</v>
      </c>
      <c r="AZ127" s="78" t="b">
        <f>EXACT(CODIGOS2018[[#This Row],[Código FUT]],CODIGOS2018[[#This Row],[CODIFICACION MARCO FISCAL]])</f>
        <v>0</v>
      </c>
      <c r="BA127" s="81" t="s">
        <v>736</v>
      </c>
      <c r="BB127" s="82" t="b">
        <f>EXACT(CODIGOS2018[[#This Row],[Código FUT]],CODIGOS2018[[#This Row],[REPORTE II TRIM]])</f>
        <v>1</v>
      </c>
      <c r="BC127" s="135" t="s">
        <v>274</v>
      </c>
      <c r="BD127" s="135" t="b">
        <f>EXACT(CODIGOS2018[[#This Row],[Código FUT]],CODIGOS2018[[#This Row],[FUT DECRETO LIQ 2019]])</f>
        <v>0</v>
      </c>
    </row>
    <row r="128" spans="1:56" s="23" customFormat="1" ht="15" customHeight="1" x14ac:dyDescent="0.25">
      <c r="A12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0-0151 1105 1101025503 11010206 9999</v>
      </c>
      <c r="B128" s="4" t="s">
        <v>202</v>
      </c>
      <c r="C128" s="64">
        <v>1105</v>
      </c>
      <c r="D128" s="4" t="s">
        <v>76</v>
      </c>
      <c r="E128" s="64">
        <v>11010206</v>
      </c>
      <c r="F128" s="64">
        <v>9999</v>
      </c>
      <c r="G128" s="4" t="s">
        <v>138</v>
      </c>
      <c r="H128" s="65">
        <v>-914051018</v>
      </c>
      <c r="I128" s="65">
        <v>0</v>
      </c>
      <c r="J128" s="65">
        <v>0</v>
      </c>
      <c r="K128" s="65">
        <v>0</v>
      </c>
      <c r="L128" s="65">
        <v>0</v>
      </c>
      <c r="M128" s="65">
        <v>-914051018</v>
      </c>
      <c r="N128" s="65">
        <v>-1034197736</v>
      </c>
      <c r="O128" s="24"/>
      <c r="P128" s="68">
        <f>CODIGOS2018[[#This Row],[RECAUDOS]]+CODIGOS2018[[#This Row],[AJUSTE]]</f>
        <v>-1034197736</v>
      </c>
      <c r="Q12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8" s="60"/>
      <c r="T128" s="60"/>
      <c r="U128" s="26" t="s">
        <v>736</v>
      </c>
      <c r="V128" s="27" t="e">
        <f>IF(Q128="SALUD","SALUD",IF(CODIGOS2018[[#This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8" s="28" t="s">
        <v>736</v>
      </c>
      <c r="AA12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8" s="28" t="s">
        <v>736</v>
      </c>
      <c r="AC12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8" s="28" t="s">
        <v>736</v>
      </c>
      <c r="AE12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8" s="28" t="s">
        <v>736</v>
      </c>
      <c r="AG128" s="46" t="s">
        <v>736</v>
      </c>
      <c r="AH12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8" s="47" t="s">
        <v>736</v>
      </c>
      <c r="AJ12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8" s="72" t="str">
        <f>CONCATENATE(CODIGOS2018[[#This Row],[Código CGR]]," ",CODIGOS2018[[#This Row],[CGR OEI]]," ",CODIGOS2018[[#This Row],[CGR Dest]]," ",CODIGOS2018[[#This Row],[SIT FONDOS]])</f>
        <v>SALUD SALUD SALUD SALUD</v>
      </c>
      <c r="AR128" s="73" t="e">
        <f>IF(AND(CODIGOS2018[[#This Row],[MARCA SALUD Y CONTRALORIA]]&lt;&gt;"SALUD",COUNTIF([1]!PLANOPROG[AUX LINEA],CODIGOS2018[[#This Row],[Aux PROG CGR]])=0),"INCLUIR","OK")</f>
        <v>#REF!</v>
      </c>
      <c r="AS128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28" s="73" t="e">
        <f>IF(AND(CODIGOS2018[[#This Row],[MARCA SALUD Y CONTRALORIA]]&lt;&gt;"SALUD",COUNTIF([1]!PLANOEJEC[AUX LINEA],CODIGOS2018[[#This Row],[Aux EJEC CGR]])=0),"INCLUIR","OK")</f>
        <v>#REF!</v>
      </c>
      <c r="AU12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8" s="76" t="str">
        <f>CONCATENATE(MID(D128,1,1),".",MID(D128,3,1),".",MID(D128,4,2),".",MID(D128,6,2),".",MID(D128,8,2),".",MID(D128,10,2))</f>
        <v>1.1.01.02.55.03</v>
      </c>
      <c r="AW128" s="77">
        <f>+LEN(CODIGOS2018[[#This Row],[POS PRE]])</f>
        <v>11</v>
      </c>
      <c r="AX128" s="76" t="b">
        <f>+EXACT(CODIGOS2018[[#This Row],[CODIGO AUTOMATICO CGR]],CODIGOS2018[[#This Row],[Código CGR]])</f>
        <v>0</v>
      </c>
      <c r="AY128" s="78" t="s">
        <v>275</v>
      </c>
      <c r="AZ128" s="78" t="b">
        <f>EXACT(CODIGOS2018[[#This Row],[Código FUT]],CODIGOS2018[[#This Row],[CODIFICACION MARCO FISCAL]])</f>
        <v>0</v>
      </c>
      <c r="BA128" s="81" t="s">
        <v>736</v>
      </c>
      <c r="BB128" s="82" t="b">
        <f>EXACT(CODIGOS2018[[#This Row],[Código FUT]],CODIGOS2018[[#This Row],[REPORTE II TRIM]])</f>
        <v>1</v>
      </c>
      <c r="BC128" s="135" t="s">
        <v>275</v>
      </c>
      <c r="BD128" s="135" t="b">
        <f>EXACT(CODIGOS2018[[#This Row],[Código FUT]],CODIGOS2018[[#This Row],[FUT DECRETO LIQ 2019]])</f>
        <v>0</v>
      </c>
    </row>
    <row r="129" spans="1:56" s="23" customFormat="1" ht="15" customHeight="1" x14ac:dyDescent="0.25">
      <c r="A12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0-0152 1105 1101025505 11010206 9999</v>
      </c>
      <c r="B129" s="4" t="s">
        <v>203</v>
      </c>
      <c r="C129" s="64">
        <v>1105</v>
      </c>
      <c r="D129" s="4" t="s">
        <v>77</v>
      </c>
      <c r="E129" s="64">
        <v>11010206</v>
      </c>
      <c r="F129" s="64">
        <v>9999</v>
      </c>
      <c r="G129" s="4" t="s">
        <v>137</v>
      </c>
      <c r="H129" s="65">
        <v>-9627886495</v>
      </c>
      <c r="I129" s="65">
        <v>0</v>
      </c>
      <c r="J129" s="65">
        <v>0</v>
      </c>
      <c r="K129" s="65">
        <v>-584802531</v>
      </c>
      <c r="L129" s="65">
        <v>0</v>
      </c>
      <c r="M129" s="65">
        <v>-10212689026</v>
      </c>
      <c r="N129" s="65">
        <v>-9974049319</v>
      </c>
      <c r="O129" s="24"/>
      <c r="P129" s="68">
        <f>CODIGOS2018[[#This Row],[RECAUDOS]]+CODIGOS2018[[#This Row],[AJUSTE]]</f>
        <v>-9974049319</v>
      </c>
      <c r="Q12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2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29" s="60"/>
      <c r="T129" s="60"/>
      <c r="U129" s="26" t="s">
        <v>736</v>
      </c>
      <c r="V129" s="27" t="e">
        <f>IF(Q129="SALUD","SALUD",IF(CODIGOS2018[[#This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2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2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2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29" s="28" t="s">
        <v>736</v>
      </c>
      <c r="AA12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29" s="28" t="s">
        <v>736</v>
      </c>
      <c r="AC12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29" s="28" t="s">
        <v>736</v>
      </c>
      <c r="AE12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29" s="28" t="s">
        <v>736</v>
      </c>
      <c r="AG129" s="46" t="s">
        <v>736</v>
      </c>
      <c r="AH12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29" s="47" t="s">
        <v>736</v>
      </c>
      <c r="AJ12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2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2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29" s="72" t="str">
        <f>CONCATENATE(CODIGOS2018[[#This Row],[Código CGR]]," ",CODIGOS2018[[#This Row],[CGR OEI]]," ",CODIGOS2018[[#This Row],[CGR Dest]]," ",CODIGOS2018[[#This Row],[SIT FONDOS]])</f>
        <v>SALUD SALUD SALUD SALUD</v>
      </c>
      <c r="AR129" s="73" t="e">
        <f>IF(AND(CODIGOS2018[[#This Row],[MARCA SALUD Y CONTRALORIA]]&lt;&gt;"SALUD",COUNTIF([1]!PLANOPROG[AUX LINEA],CODIGOS2018[[#This Row],[Aux PROG CGR]])=0),"INCLUIR","OK")</f>
        <v>#REF!</v>
      </c>
      <c r="AS129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29" s="73" t="e">
        <f>IF(AND(CODIGOS2018[[#This Row],[MARCA SALUD Y CONTRALORIA]]&lt;&gt;"SALUD",COUNTIF([1]!PLANOEJEC[AUX LINEA],CODIGOS2018[[#This Row],[Aux EJEC CGR]])=0),"INCLUIR","OK")</f>
        <v>#REF!</v>
      </c>
      <c r="AU12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29" s="76" t="str">
        <f>CONCATENATE(MID(D129,1,1),".",MID(D129,3,1),".",MID(D129,4,2),".",MID(D129,6,2),".",MID(D129,8,2),".",MID(D129,10,2))</f>
        <v>1.1.01.02.55.05</v>
      </c>
      <c r="AW129" s="77">
        <f>+LEN(CODIGOS2018[[#This Row],[POS PRE]])</f>
        <v>11</v>
      </c>
      <c r="AX129" s="76" t="b">
        <f>+EXACT(CODIGOS2018[[#This Row],[CODIGO AUTOMATICO CGR]],CODIGOS2018[[#This Row],[Código CGR]])</f>
        <v>0</v>
      </c>
      <c r="AY129" s="78" t="s">
        <v>318</v>
      </c>
      <c r="AZ129" s="78" t="b">
        <f>EXACT(CODIGOS2018[[#This Row],[Código FUT]],CODIGOS2018[[#This Row],[CODIFICACION MARCO FISCAL]])</f>
        <v>0</v>
      </c>
      <c r="BA129" s="81" t="s">
        <v>736</v>
      </c>
      <c r="BB129" s="82" t="b">
        <f>EXACT(CODIGOS2018[[#This Row],[Código FUT]],CODIGOS2018[[#This Row],[REPORTE II TRIM]])</f>
        <v>1</v>
      </c>
      <c r="BC129" s="135" t="s">
        <v>318</v>
      </c>
      <c r="BD129" s="135" t="b">
        <f>EXACT(CODIGOS2018[[#This Row],[Código FUT]],CODIGOS2018[[#This Row],[FUT DECRETO LIQ 2019]])</f>
        <v>0</v>
      </c>
    </row>
    <row r="130" spans="1:56" s="23" customFormat="1" ht="15" customHeight="1" x14ac:dyDescent="0.25">
      <c r="A13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0-0153 1105 1101025513 11010206 9999</v>
      </c>
      <c r="B130" s="4" t="s">
        <v>204</v>
      </c>
      <c r="C130" s="64">
        <v>1105</v>
      </c>
      <c r="D130" s="4" t="s">
        <v>78</v>
      </c>
      <c r="E130" s="64">
        <v>11010206</v>
      </c>
      <c r="F130" s="64">
        <v>9999</v>
      </c>
      <c r="G130" s="4" t="s">
        <v>136</v>
      </c>
      <c r="H130" s="65">
        <v>-289800000</v>
      </c>
      <c r="I130" s="65">
        <v>0</v>
      </c>
      <c r="J130" s="65">
        <v>0</v>
      </c>
      <c r="K130" s="65">
        <v>0</v>
      </c>
      <c r="L130" s="65">
        <v>0</v>
      </c>
      <c r="M130" s="65">
        <v>-289800000</v>
      </c>
      <c r="N130" s="65">
        <v>-140964190</v>
      </c>
      <c r="O130" s="24"/>
      <c r="P130" s="68">
        <f>CODIGOS2018[[#This Row],[RECAUDOS]]+CODIGOS2018[[#This Row],[AJUSTE]]</f>
        <v>-140964190</v>
      </c>
      <c r="Q13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0" s="60"/>
      <c r="T130" s="60"/>
      <c r="U130" s="26" t="s">
        <v>736</v>
      </c>
      <c r="V130" s="27" t="e">
        <f>IF(Q130="SALUD","SALUD",IF(CODIGOS2018[[#This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0" s="28" t="s">
        <v>736</v>
      </c>
      <c r="AA13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0" s="28" t="s">
        <v>736</v>
      </c>
      <c r="AC13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0" s="28" t="s">
        <v>736</v>
      </c>
      <c r="AE13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0" s="28" t="s">
        <v>736</v>
      </c>
      <c r="AG130" s="46" t="s">
        <v>736</v>
      </c>
      <c r="AH13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0" s="47" t="s">
        <v>736</v>
      </c>
      <c r="AJ13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0" s="72" t="str">
        <f>CONCATENATE(CODIGOS2018[[#This Row],[Código CGR]]," ",CODIGOS2018[[#This Row],[CGR OEI]]," ",CODIGOS2018[[#This Row],[CGR Dest]]," ",CODIGOS2018[[#This Row],[SIT FONDOS]])</f>
        <v>SALUD SALUD SALUD SALUD</v>
      </c>
      <c r="AR130" s="73" t="e">
        <f>IF(AND(CODIGOS2018[[#This Row],[MARCA SALUD Y CONTRALORIA]]&lt;&gt;"SALUD",COUNTIF([1]!PLANOPROG[AUX LINEA],CODIGOS2018[[#This Row],[Aux PROG CGR]])=0),"INCLUIR","OK")</f>
        <v>#REF!</v>
      </c>
      <c r="AS130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30" s="73" t="e">
        <f>IF(AND(CODIGOS2018[[#This Row],[MARCA SALUD Y CONTRALORIA]]&lt;&gt;"SALUD",COUNTIF([1]!PLANOEJEC[AUX LINEA],CODIGOS2018[[#This Row],[Aux EJEC CGR]])=0),"INCLUIR","OK")</f>
        <v>#REF!</v>
      </c>
      <c r="AU13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0" s="76" t="str">
        <f>CONCATENATE(MID(D130,1,1),".",MID(D130,3,1),".",MID(D130,4,2),".",MID(D130,6,2),".",MID(D130,8,2),".",MID(D130,10,2))</f>
        <v>1.1.01.02.55.13</v>
      </c>
      <c r="AW130" s="77">
        <f>+LEN(CODIGOS2018[[#This Row],[POS PRE]])</f>
        <v>11</v>
      </c>
      <c r="AX130" s="76" t="b">
        <f>+EXACT(CODIGOS2018[[#This Row],[CODIGO AUTOMATICO CGR]],CODIGOS2018[[#This Row],[Código CGR]])</f>
        <v>0</v>
      </c>
      <c r="AY130" s="78" t="s">
        <v>317</v>
      </c>
      <c r="AZ130" s="78" t="b">
        <f>EXACT(CODIGOS2018[[#This Row],[Código FUT]],CODIGOS2018[[#This Row],[CODIFICACION MARCO FISCAL]])</f>
        <v>0</v>
      </c>
      <c r="BA130" s="81" t="s">
        <v>736</v>
      </c>
      <c r="BB130" s="82" t="b">
        <f>EXACT(CODIGOS2018[[#This Row],[Código FUT]],CODIGOS2018[[#This Row],[REPORTE II TRIM]])</f>
        <v>1</v>
      </c>
      <c r="BC130" s="135" t="s">
        <v>317</v>
      </c>
      <c r="BD130" s="135" t="b">
        <f>EXACT(CODIGOS2018[[#This Row],[Código FUT]],CODIGOS2018[[#This Row],[FUT DECRETO LIQ 2019]])</f>
        <v>0</v>
      </c>
    </row>
    <row r="131" spans="1:56" s="23" customFormat="1" ht="15" customHeight="1" x14ac:dyDescent="0.25">
      <c r="A13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0-0154 1105 1101026313 11010208 9999</v>
      </c>
      <c r="B131" s="4" t="s">
        <v>205</v>
      </c>
      <c r="C131" s="64">
        <v>1105</v>
      </c>
      <c r="D131" s="4" t="s">
        <v>51</v>
      </c>
      <c r="E131" s="64">
        <v>11010208</v>
      </c>
      <c r="F131" s="64">
        <v>9999</v>
      </c>
      <c r="G131" s="4" t="s">
        <v>414</v>
      </c>
      <c r="H131" s="65">
        <v>-2041213950</v>
      </c>
      <c r="I131" s="65">
        <v>0</v>
      </c>
      <c r="J131" s="65">
        <v>0</v>
      </c>
      <c r="K131" s="65">
        <v>0</v>
      </c>
      <c r="L131" s="65">
        <v>0</v>
      </c>
      <c r="M131" s="65">
        <v>-2041213950</v>
      </c>
      <c r="N131" s="65">
        <v>-1122983325</v>
      </c>
      <c r="O131" s="24"/>
      <c r="P131" s="68">
        <f>CODIGOS2018[[#This Row],[RECAUDOS]]+CODIGOS2018[[#This Row],[AJUSTE]]</f>
        <v>-1122983325</v>
      </c>
      <c r="Q13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1" s="60"/>
      <c r="T131" s="60"/>
      <c r="U131" s="26" t="s">
        <v>493</v>
      </c>
      <c r="V131" s="27" t="e">
        <f>IF(Q131="SALUD","SALUD",IF(CODIGOS2018[[#This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1" s="28">
        <v>10</v>
      </c>
      <c r="AA13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1" s="28" t="s">
        <v>491</v>
      </c>
      <c r="AC13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1" s="28" t="s">
        <v>494</v>
      </c>
      <c r="AE13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1" s="28" t="s">
        <v>371</v>
      </c>
      <c r="AG131" s="46" t="s">
        <v>462</v>
      </c>
      <c r="AH13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1" s="47" t="s">
        <v>314</v>
      </c>
      <c r="AJ13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1" s="72" t="str">
        <f>CONCATENATE(CODIGOS2018[[#This Row],[Código CGR]]," ",CODIGOS2018[[#This Row],[CGR OEI]]," ",CODIGOS2018[[#This Row],[CGR Dest]]," ",CODIGOS2018[[#This Row],[SIT FONDOS]])</f>
        <v>1.1.01.02.63.13 003 007 C</v>
      </c>
      <c r="AR131" s="73" t="e">
        <f>IF(AND(CODIGOS2018[[#This Row],[MARCA SALUD Y CONTRALORIA]]&lt;&gt;"SALUD",COUNTIF([1]!PLANOPROG[AUX LINEA],CODIGOS2018[[#This Row],[Aux PROG CGR]])=0),"INCLUIR","OK")</f>
        <v>#REF!</v>
      </c>
      <c r="AS131" s="72" t="str">
        <f>CONCATENATE(CODIGOS2018[[#This Row],[Código CGR]]," ",CODIGOS2018[[#This Row],[CGR OEI]]," ",CODIGOS2018[[#This Row],[CGR Dest]]," ",CODIGOS2018[[#This Row],[SIT FONDOS]]," ",CODIGOS2018[[#This Row],[CGR Tercero]])</f>
        <v>1.1.01.02.63.13 003 007 C 000000000000000</v>
      </c>
      <c r="AT131" s="73" t="e">
        <f>IF(AND(CODIGOS2018[[#This Row],[MARCA SALUD Y CONTRALORIA]]&lt;&gt;"SALUD",COUNTIF([1]!PLANOEJEC[AUX LINEA],CODIGOS2018[[#This Row],[Aux EJEC CGR]])=0),"INCLUIR","OK")</f>
        <v>#REF!</v>
      </c>
      <c r="AU13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1" s="76" t="str">
        <f>CONCATENATE(MID(D131,1,1),".",MID(D131,3,1),".",MID(D131,4,2),".",MID(D131,6,2),".",MID(D131,8,2),".",MID(D131,10,2))</f>
        <v>1.1.01.02.63.13</v>
      </c>
      <c r="AW131" s="77">
        <f>+LEN(CODIGOS2018[[#This Row],[POS PRE]])</f>
        <v>11</v>
      </c>
      <c r="AX131" s="76" t="b">
        <f>+EXACT(CODIGOS2018[[#This Row],[CODIGO AUTOMATICO CGR]],CODIGOS2018[[#This Row],[Código CGR]])</f>
        <v>1</v>
      </c>
      <c r="AY131" s="78" t="s">
        <v>314</v>
      </c>
      <c r="AZ131" s="78" t="b">
        <f>EXACT(CODIGOS2018[[#This Row],[Código FUT]],CODIGOS2018[[#This Row],[CODIFICACION MARCO FISCAL]])</f>
        <v>1</v>
      </c>
      <c r="BA131" s="81" t="s">
        <v>314</v>
      </c>
      <c r="BB131" s="82" t="b">
        <f>EXACT(CODIGOS2018[[#This Row],[Código FUT]],CODIGOS2018[[#This Row],[REPORTE II TRIM]])</f>
        <v>1</v>
      </c>
      <c r="BC131" s="135" t="s">
        <v>314</v>
      </c>
      <c r="BD131" s="135" t="b">
        <f>EXACT(CODIGOS2018[[#This Row],[Código FUT]],CODIGOS2018[[#This Row],[FUT DECRETO LIQ 2019]])</f>
        <v>1</v>
      </c>
    </row>
    <row r="132" spans="1:56" s="23" customFormat="1" ht="15" customHeight="1" x14ac:dyDescent="0.25">
      <c r="A13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0-0154 1105 120203010398 12020301 9999</v>
      </c>
      <c r="B132" s="4" t="s">
        <v>205</v>
      </c>
      <c r="C132" s="64">
        <v>1105</v>
      </c>
      <c r="D132" s="4" t="s">
        <v>40</v>
      </c>
      <c r="E132" s="64">
        <v>12020301</v>
      </c>
      <c r="F132" s="64">
        <v>9999</v>
      </c>
      <c r="G132" s="4" t="s">
        <v>120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-67065</v>
      </c>
      <c r="O132" s="24"/>
      <c r="P132" s="68">
        <f>CODIGOS2018[[#This Row],[RECAUDOS]]+CODIGOS2018[[#This Row],[AJUSTE]]</f>
        <v>-67065</v>
      </c>
      <c r="Q13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2" s="60"/>
      <c r="T132" s="60"/>
      <c r="U132" s="26" t="s">
        <v>132</v>
      </c>
      <c r="V132" s="27" t="e">
        <f>IF(Q132="SALUD","SALUD",IF(CODIGOS2018[[#This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2" s="28">
        <v>10</v>
      </c>
      <c r="AA13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2" s="28" t="s">
        <v>510</v>
      </c>
      <c r="AC13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2" s="28" t="s">
        <v>494</v>
      </c>
      <c r="AE13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2" s="28" t="s">
        <v>371</v>
      </c>
      <c r="AG132" s="46" t="s">
        <v>462</v>
      </c>
      <c r="AH13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2" s="47" t="s">
        <v>370</v>
      </c>
      <c r="AJ13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2" s="72" t="str">
        <f>CONCATENATE(CODIGOS2018[[#This Row],[Código CGR]]," ",CODIGOS2018[[#This Row],[CGR OEI]]," ",CODIGOS2018[[#This Row],[CGR Dest]]," ",CODIGOS2018[[#This Row],[SIT FONDOS]])</f>
        <v>1.2.02.03.01.03.98 040 007 C</v>
      </c>
      <c r="AR132" s="73" t="e">
        <f>IF(AND(CODIGOS2018[[#This Row],[MARCA SALUD Y CONTRALORIA]]&lt;&gt;"SALUD",COUNTIF([1]!PLANOPROG[AUX LINEA],CODIGOS2018[[#This Row],[Aux PROG CGR]])=0),"INCLUIR","OK")</f>
        <v>#REF!</v>
      </c>
      <c r="AS132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1.2.02.03.01.03.98 040 007 C 000000000000000</v>
      </c>
      <c r="AT132" s="73" t="e">
        <f>IF(AND(CODIGOS2018[[#This Row],[MARCA SALUD Y CONTRALORIA]]&lt;&gt;"SALUD",COUNTIF([1]!PLANOEJEC[AUX LINEA],CODIGOS2018[[#This Row],[Aux EJEC CGR]])=0),"INCLUIR","OK")</f>
        <v>#REF!</v>
      </c>
      <c r="AU13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2" s="76" t="str">
        <f>CONCATENATE(MID(D132,1,1),".",MID(D132,3,1),".",MID(D132,4,2),".",MID(D132,6,2),".",MID(D132,8,2),".",MID(D132,10,2),".",MID(D132,12,2))</f>
        <v>1.2.02.03.01.03.98</v>
      </c>
      <c r="AW132" s="77">
        <f>+LEN(CODIGOS2018[[#This Row],[POS PRE]])</f>
        <v>13</v>
      </c>
      <c r="AX132" s="76" t="b">
        <f>+EXACT(CODIGOS2018[[#This Row],[CODIGO AUTOMATICO CGR]],CODIGOS2018[[#This Row],[Código CGR]])</f>
        <v>1</v>
      </c>
      <c r="AY132" s="78" t="s">
        <v>370</v>
      </c>
      <c r="AZ132" s="78" t="b">
        <f>EXACT(CODIGOS2018[[#This Row],[Código FUT]],CODIGOS2018[[#This Row],[CODIFICACION MARCO FISCAL]])</f>
        <v>1</v>
      </c>
      <c r="BA132" s="81" t="s">
        <v>370</v>
      </c>
      <c r="BB132" s="82" t="b">
        <f>EXACT(CODIGOS2018[[#This Row],[Código FUT]],CODIGOS2018[[#This Row],[REPORTE II TRIM]])</f>
        <v>1</v>
      </c>
      <c r="BC132" s="135" t="e">
        <v>#N/A</v>
      </c>
      <c r="BD132" s="135" t="e">
        <f>EXACT(CODIGOS2018[[#This Row],[Código FUT]],CODIGOS2018[[#This Row],[FUT DECRETO LIQ 2019]])</f>
        <v>#N/A</v>
      </c>
    </row>
    <row r="133" spans="1:56" s="23" customFormat="1" ht="15" customHeight="1" x14ac:dyDescent="0.25">
      <c r="A13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0-0155 1105 1101026313 11010208 9999</v>
      </c>
      <c r="B133" s="4" t="s">
        <v>206</v>
      </c>
      <c r="C133" s="64">
        <v>1105</v>
      </c>
      <c r="D133" s="4" t="s">
        <v>51</v>
      </c>
      <c r="E133" s="64">
        <v>11010208</v>
      </c>
      <c r="F133" s="64">
        <v>9999</v>
      </c>
      <c r="G133" s="4" t="s">
        <v>414</v>
      </c>
      <c r="H133" s="65">
        <v>-2041213950</v>
      </c>
      <c r="I133" s="65">
        <v>0</v>
      </c>
      <c r="J133" s="65">
        <v>0</v>
      </c>
      <c r="K133" s="65">
        <v>0</v>
      </c>
      <c r="L133" s="65">
        <v>0</v>
      </c>
      <c r="M133" s="65">
        <v>-2041213950</v>
      </c>
      <c r="N133" s="65">
        <v>-1122980313</v>
      </c>
      <c r="O133" s="24"/>
      <c r="P133" s="68">
        <f>CODIGOS2018[[#This Row],[RECAUDOS]]+CODIGOS2018[[#This Row],[AJUSTE]]</f>
        <v>-1122980313</v>
      </c>
      <c r="Q13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3" s="60"/>
      <c r="T133" s="60"/>
      <c r="U133" s="26" t="s">
        <v>493</v>
      </c>
      <c r="V133" s="27" t="e">
        <f>IF(Q133="SALUD","SALUD",IF(CODIGOS2018[[#This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3" s="28">
        <v>10</v>
      </c>
      <c r="AA13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3" s="28" t="s">
        <v>491</v>
      </c>
      <c r="AC13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3" s="28" t="s">
        <v>494</v>
      </c>
      <c r="AE13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3" s="28" t="s">
        <v>371</v>
      </c>
      <c r="AG133" s="46" t="s">
        <v>462</v>
      </c>
      <c r="AH13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3" s="47" t="s">
        <v>314</v>
      </c>
      <c r="AJ13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3" s="72" t="str">
        <f>CONCATENATE(CODIGOS2018[[#This Row],[Código CGR]]," ",CODIGOS2018[[#This Row],[CGR OEI]]," ",CODIGOS2018[[#This Row],[CGR Dest]]," ",CODIGOS2018[[#This Row],[SIT FONDOS]])</f>
        <v>1.1.01.02.63.13 003 007 C</v>
      </c>
      <c r="AR133" s="73" t="e">
        <f>IF(AND(CODIGOS2018[[#This Row],[MARCA SALUD Y CONTRALORIA]]&lt;&gt;"SALUD",COUNTIF([1]!PLANOPROG[AUX LINEA],CODIGOS2018[[#This Row],[Aux PROG CGR]])=0),"INCLUIR","OK")</f>
        <v>#REF!</v>
      </c>
      <c r="AS133" s="72" t="str">
        <f>CONCATENATE(CODIGOS2018[[#This Row],[Código CGR]]," ",CODIGOS2018[[#This Row],[CGR OEI]]," ",CODIGOS2018[[#This Row],[CGR Dest]]," ",CODIGOS2018[[#This Row],[SIT FONDOS]]," ",CODIGOS2018[[#This Row],[CGR Tercero]])</f>
        <v>1.1.01.02.63.13 003 007 C 000000000000000</v>
      </c>
      <c r="AT133" s="73" t="e">
        <f>IF(AND(CODIGOS2018[[#This Row],[MARCA SALUD Y CONTRALORIA]]&lt;&gt;"SALUD",COUNTIF([1]!PLANOEJEC[AUX LINEA],CODIGOS2018[[#This Row],[Aux EJEC CGR]])=0),"INCLUIR","OK")</f>
        <v>#REF!</v>
      </c>
      <c r="AU13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3" s="76" t="str">
        <f>CONCATENATE(MID(D133,1,1),".",MID(D133,3,1),".",MID(D133,4,2),".",MID(D133,6,2),".",MID(D133,8,2),".",MID(D133,10,2))</f>
        <v>1.1.01.02.63.13</v>
      </c>
      <c r="AW133" s="77">
        <f>+LEN(CODIGOS2018[[#This Row],[POS PRE]])</f>
        <v>11</v>
      </c>
      <c r="AX133" s="76" t="b">
        <f>+EXACT(CODIGOS2018[[#This Row],[CODIGO AUTOMATICO CGR]],CODIGOS2018[[#This Row],[Código CGR]])</f>
        <v>1</v>
      </c>
      <c r="AY133" s="78" t="s">
        <v>314</v>
      </c>
      <c r="AZ133" s="78" t="b">
        <f>EXACT(CODIGOS2018[[#This Row],[Código FUT]],CODIGOS2018[[#This Row],[CODIFICACION MARCO FISCAL]])</f>
        <v>1</v>
      </c>
      <c r="BA133" s="81" t="s">
        <v>314</v>
      </c>
      <c r="BB133" s="82" t="b">
        <f>EXACT(CODIGOS2018[[#This Row],[Código FUT]],CODIGOS2018[[#This Row],[REPORTE II TRIM]])</f>
        <v>1</v>
      </c>
      <c r="BC133" s="135" t="s">
        <v>314</v>
      </c>
      <c r="BD133" s="135" t="b">
        <f>EXACT(CODIGOS2018[[#This Row],[Código FUT]],CODIGOS2018[[#This Row],[FUT DECRETO LIQ 2019]])</f>
        <v>1</v>
      </c>
    </row>
    <row r="134" spans="1:56" s="23" customFormat="1" ht="15" customHeight="1" x14ac:dyDescent="0.25">
      <c r="A13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0-0155 1105 120203010398 12020301 9999</v>
      </c>
      <c r="B134" s="4" t="s">
        <v>206</v>
      </c>
      <c r="C134" s="64">
        <v>1105</v>
      </c>
      <c r="D134" s="4" t="s">
        <v>40</v>
      </c>
      <c r="E134" s="64">
        <v>12020301</v>
      </c>
      <c r="F134" s="64">
        <v>9999</v>
      </c>
      <c r="G134" s="4" t="s">
        <v>120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-11213649</v>
      </c>
      <c r="O134" s="24"/>
      <c r="P134" s="68">
        <f>CODIGOS2018[[#This Row],[RECAUDOS]]+CODIGOS2018[[#This Row],[AJUSTE]]</f>
        <v>-11213649</v>
      </c>
      <c r="Q13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4" s="60"/>
      <c r="T134" s="60"/>
      <c r="U134" s="26" t="s">
        <v>132</v>
      </c>
      <c r="V134" s="27" t="e">
        <f>IF(Q134="SALUD","SALUD",IF(CODIGOS2018[[#This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4" s="28">
        <v>10</v>
      </c>
      <c r="AA13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4" s="28" t="s">
        <v>510</v>
      </c>
      <c r="AC13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4" s="28" t="s">
        <v>494</v>
      </c>
      <c r="AE13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4" s="28" t="s">
        <v>371</v>
      </c>
      <c r="AG134" s="46" t="s">
        <v>462</v>
      </c>
      <c r="AH13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4" s="47" t="s">
        <v>370</v>
      </c>
      <c r="AJ13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4" s="72" t="str">
        <f>CONCATENATE(CODIGOS2018[[#This Row],[Código CGR]]," ",CODIGOS2018[[#This Row],[CGR OEI]]," ",CODIGOS2018[[#This Row],[CGR Dest]]," ",CODIGOS2018[[#This Row],[SIT FONDOS]])</f>
        <v>1.2.02.03.01.03.98 040 007 C</v>
      </c>
      <c r="AR134" s="73" t="e">
        <f>IF(AND(CODIGOS2018[[#This Row],[MARCA SALUD Y CONTRALORIA]]&lt;&gt;"SALUD",COUNTIF([1]!PLANOPROG[AUX LINEA],CODIGOS2018[[#This Row],[Aux PROG CGR]])=0),"INCLUIR","OK")</f>
        <v>#REF!</v>
      </c>
      <c r="AS134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1.2.02.03.01.03.98 040 007 C 000000000000000</v>
      </c>
      <c r="AT134" s="73" t="e">
        <f>IF(AND(CODIGOS2018[[#This Row],[MARCA SALUD Y CONTRALORIA]]&lt;&gt;"SALUD",COUNTIF([1]!PLANOEJEC[AUX LINEA],CODIGOS2018[[#This Row],[Aux EJEC CGR]])=0),"INCLUIR","OK")</f>
        <v>#REF!</v>
      </c>
      <c r="AU13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4" s="76" t="str">
        <f>CONCATENATE(MID(D134,1,1),".",MID(D134,3,1),".",MID(D134,4,2),".",MID(D134,6,2),".",MID(D134,8,2),".",MID(D134,10,2),".",MID(D134,12,2))</f>
        <v>1.2.02.03.01.03.98</v>
      </c>
      <c r="AW134" s="77">
        <f>+LEN(CODIGOS2018[[#This Row],[POS PRE]])</f>
        <v>13</v>
      </c>
      <c r="AX134" s="76" t="b">
        <f>+EXACT(CODIGOS2018[[#This Row],[CODIGO AUTOMATICO CGR]],CODIGOS2018[[#This Row],[Código CGR]])</f>
        <v>1</v>
      </c>
      <c r="AY134" s="78" t="s">
        <v>370</v>
      </c>
      <c r="AZ134" s="78" t="b">
        <f>EXACT(CODIGOS2018[[#This Row],[Código FUT]],CODIGOS2018[[#This Row],[CODIFICACION MARCO FISCAL]])</f>
        <v>1</v>
      </c>
      <c r="BA134" s="81" t="s">
        <v>370</v>
      </c>
      <c r="BB134" s="82" t="b">
        <f>EXACT(CODIGOS2018[[#This Row],[Código FUT]],CODIGOS2018[[#This Row],[REPORTE II TRIM]])</f>
        <v>1</v>
      </c>
      <c r="BC134" s="135" t="e">
        <v>#N/A</v>
      </c>
      <c r="BD134" s="135" t="e">
        <f>EXACT(CODIGOS2018[[#This Row],[Código FUT]],CODIGOS2018[[#This Row],[FUT DECRETO LIQ 2019]])</f>
        <v>#N/A</v>
      </c>
    </row>
    <row r="135" spans="1:56" s="23" customFormat="1" ht="15" customHeight="1" x14ac:dyDescent="0.25">
      <c r="A13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0-0157 1105 1202019802 12020103 9999</v>
      </c>
      <c r="B135" s="4" t="s">
        <v>207</v>
      </c>
      <c r="C135" s="64">
        <v>1105</v>
      </c>
      <c r="D135" s="4" t="s">
        <v>79</v>
      </c>
      <c r="E135" s="64">
        <v>12020103</v>
      </c>
      <c r="F135" s="64">
        <v>9999</v>
      </c>
      <c r="G135" s="4" t="s">
        <v>427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-1149664067</v>
      </c>
      <c r="O135" s="24"/>
      <c r="P135" s="68">
        <f>CODIGOS2018[[#This Row],[RECAUDOS]]+CODIGOS2018[[#This Row],[AJUSTE]]</f>
        <v>-1149664067</v>
      </c>
      <c r="Q13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5" s="60"/>
      <c r="T135" s="60"/>
      <c r="U135" s="157" t="s">
        <v>512</v>
      </c>
      <c r="V135" s="27" t="e">
        <f>IF(Q135="SALUD","SALUD",IF(CODIGOS2018[[#This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5" s="28">
        <v>10</v>
      </c>
      <c r="AA13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5" s="28" t="s">
        <v>513</v>
      </c>
      <c r="AC13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5" s="28" t="s">
        <v>460</v>
      </c>
      <c r="AE13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5" s="28" t="s">
        <v>371</v>
      </c>
      <c r="AG135" s="46" t="s">
        <v>540</v>
      </c>
      <c r="AH13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5" s="156" t="s">
        <v>335</v>
      </c>
      <c r="AJ13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5" s="72" t="str">
        <f>CONCATENATE(CODIGOS2018[[#This Row],[Código CGR]]," ",CODIGOS2018[[#This Row],[CGR OEI]]," ",CODIGOS2018[[#This Row],[CGR Dest]]," ",CODIGOS2018[[#This Row],[SIT FONDOS]])</f>
        <v>1.1.02.02.03.01.01.01.01 013 002 C</v>
      </c>
      <c r="AR135" s="73" t="e">
        <f>IF(AND(CODIGOS2018[[#This Row],[MARCA SALUD Y CONTRALORIA]]&lt;&gt;"SALUD",COUNTIF([1]!PLANOPROG[AUX LINEA],CODIGOS2018[[#This Row],[Aux PROG CGR]])=0),"INCLUIR","OK")</f>
        <v>#REF!</v>
      </c>
      <c r="AS135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1.1.02.02.03.01.01.01.01 013 002 C 012201010000000</v>
      </c>
      <c r="AT135" s="73" t="e">
        <f>IF(AND(CODIGOS2018[[#This Row],[MARCA SALUD Y CONTRALORIA]]&lt;&gt;"SALUD",COUNTIF([1]!PLANOEJEC[AUX LINEA],CODIGOS2018[[#This Row],[Aux EJEC CGR]])=0),"INCLUIR","OK")</f>
        <v>#REF!</v>
      </c>
      <c r="AU13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5" s="76" t="str">
        <f>CONCATENATE(MID(D135,1,1),".",MID(D135,3,1),".",MID(D135,4,2),".",MID(D135,6,2),".",MID(D135,8,2),".",MID(D135,10,2))</f>
        <v>1.2.02.01.98.02</v>
      </c>
      <c r="AW135" s="77">
        <f>+LEN(CODIGOS2018[[#This Row],[POS PRE]])</f>
        <v>11</v>
      </c>
      <c r="AX135" s="76" t="b">
        <f>+EXACT(CODIGOS2018[[#This Row],[CODIGO AUTOMATICO CGR]],CODIGOS2018[[#This Row],[Código CGR]])</f>
        <v>0</v>
      </c>
      <c r="AY135" s="78" t="s">
        <v>362</v>
      </c>
      <c r="AZ135" s="78" t="b">
        <f>EXACT(CODIGOS2018[[#This Row],[Código FUT]],CODIGOS2018[[#This Row],[CODIFICACION MARCO FISCAL]])</f>
        <v>0</v>
      </c>
      <c r="BA135" s="81" t="s">
        <v>362</v>
      </c>
      <c r="BB135" s="82" t="b">
        <f>EXACT(CODIGOS2018[[#This Row],[Código FUT]],CODIGOS2018[[#This Row],[REPORTE II TRIM]])</f>
        <v>0</v>
      </c>
      <c r="BC135" s="135" t="s">
        <v>335</v>
      </c>
      <c r="BD135" s="135" t="b">
        <f>EXACT(CODIGOS2018[[#This Row],[Código FUT]],CODIGOS2018[[#This Row],[FUT DECRETO LIQ 2019]])</f>
        <v>1</v>
      </c>
    </row>
    <row r="136" spans="1:56" s="23" customFormat="1" ht="15" customHeight="1" x14ac:dyDescent="0.25">
      <c r="A13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0-0157 1105 120203010398 11020201 9999</v>
      </c>
      <c r="B136" s="4" t="s">
        <v>207</v>
      </c>
      <c r="C136" s="64">
        <v>1105</v>
      </c>
      <c r="D136" s="4" t="s">
        <v>40</v>
      </c>
      <c r="E136" s="64">
        <v>11020201</v>
      </c>
      <c r="F136" s="64">
        <v>9999</v>
      </c>
      <c r="G136" s="4" t="s">
        <v>120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24"/>
      <c r="P136" s="68">
        <f>CODIGOS2018[[#This Row],[RECAUDOS]]+CODIGOS2018[[#This Row],[AJUSTE]]</f>
        <v>0</v>
      </c>
      <c r="Q13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6" s="60"/>
      <c r="T136" s="60"/>
      <c r="U136" s="26" t="s">
        <v>132</v>
      </c>
      <c r="V136" s="27" t="e">
        <f>IF(Q136="SALUD","SALUD",IF(CODIGOS2018[[#This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6" s="28">
        <v>10</v>
      </c>
      <c r="AA13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6" s="28" t="s">
        <v>510</v>
      </c>
      <c r="AC13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6" s="28" t="s">
        <v>460</v>
      </c>
      <c r="AE13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6" s="28" t="s">
        <v>371</v>
      </c>
      <c r="AG136" s="46" t="s">
        <v>462</v>
      </c>
      <c r="AH13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6" s="47" t="s">
        <v>370</v>
      </c>
      <c r="AJ13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6" s="72" t="str">
        <f>CONCATENATE(CODIGOS2018[[#This Row],[Código CGR]]," ",CODIGOS2018[[#This Row],[CGR OEI]]," ",CODIGOS2018[[#This Row],[CGR Dest]]," ",CODIGOS2018[[#This Row],[SIT FONDOS]])</f>
        <v>1.2.02.03.01.03.98 040 002 C</v>
      </c>
      <c r="AR136" s="73" t="e">
        <f>IF(AND(CODIGOS2018[[#This Row],[MARCA SALUD Y CONTRALORIA]]&lt;&gt;"SALUD",COUNTIF([1]!PLANOPROG[AUX LINEA],CODIGOS2018[[#This Row],[Aux PROG CGR]])=0),"INCLUIR","OK")</f>
        <v>#REF!</v>
      </c>
      <c r="AS136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1.2.02.03.01.03.98 040 002 C 000000000000000</v>
      </c>
      <c r="AT136" s="73" t="e">
        <f>IF(AND(CODIGOS2018[[#This Row],[MARCA SALUD Y CONTRALORIA]]&lt;&gt;"SALUD",COUNTIF([1]!PLANOEJEC[AUX LINEA],CODIGOS2018[[#This Row],[Aux EJEC CGR]])=0),"INCLUIR","OK")</f>
        <v>#REF!</v>
      </c>
      <c r="AU13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6" s="76" t="str">
        <f>CONCATENATE(MID(D136,1,1),".",MID(D136,3,1),".",MID(D136,4,2),".",MID(D136,6,2),".",MID(D136,8,2),".",MID(D136,10,2),".",MID(D136,12,2))</f>
        <v>1.2.02.03.01.03.98</v>
      </c>
      <c r="AW136" s="77">
        <f>+LEN(CODIGOS2018[[#This Row],[POS PRE]])</f>
        <v>13</v>
      </c>
      <c r="AX136" s="76" t="b">
        <f>+EXACT(CODIGOS2018[[#This Row],[CODIGO AUTOMATICO CGR]],CODIGOS2018[[#This Row],[Código CGR]])</f>
        <v>1</v>
      </c>
      <c r="AY136" s="78" t="s">
        <v>370</v>
      </c>
      <c r="AZ136" s="78" t="b">
        <f>EXACT(CODIGOS2018[[#This Row],[Código FUT]],CODIGOS2018[[#This Row],[CODIFICACION MARCO FISCAL]])</f>
        <v>1</v>
      </c>
      <c r="BA136" s="81" t="s">
        <v>370</v>
      </c>
      <c r="BB136" s="82" t="b">
        <f>EXACT(CODIGOS2018[[#This Row],[Código FUT]],CODIGOS2018[[#This Row],[REPORTE II TRIM]])</f>
        <v>1</v>
      </c>
      <c r="BC136" s="135" t="e">
        <v>#N/A</v>
      </c>
      <c r="BD136" s="135" t="e">
        <f>EXACT(CODIGOS2018[[#This Row],[Código FUT]],CODIGOS2018[[#This Row],[FUT DECRETO LIQ 2019]])</f>
        <v>#N/A</v>
      </c>
    </row>
    <row r="137" spans="1:56" s="23" customFormat="1" ht="15" customHeight="1" x14ac:dyDescent="0.25">
      <c r="A13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0-0157 1105 120203010398 12020301 9999</v>
      </c>
      <c r="B137" s="4" t="s">
        <v>207</v>
      </c>
      <c r="C137" s="64">
        <v>1105</v>
      </c>
      <c r="D137" s="4" t="s">
        <v>40</v>
      </c>
      <c r="E137" s="64">
        <v>12020301</v>
      </c>
      <c r="F137" s="64">
        <v>9999</v>
      </c>
      <c r="G137" s="4" t="s">
        <v>120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-62212893</v>
      </c>
      <c r="O137" s="24"/>
      <c r="P137" s="68">
        <f>CODIGOS2018[[#This Row],[RECAUDOS]]+CODIGOS2018[[#This Row],[AJUSTE]]</f>
        <v>-62212893</v>
      </c>
      <c r="Q13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7" s="60"/>
      <c r="T137" s="60"/>
      <c r="U137" s="26" t="s">
        <v>132</v>
      </c>
      <c r="V137" s="27" t="e">
        <f>IF(Q137="SALUD","SALUD",IF(CODIGOS2018[[#This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7" s="28">
        <v>10</v>
      </c>
      <c r="AA13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7" s="28" t="s">
        <v>510</v>
      </c>
      <c r="AC13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7" s="28" t="s">
        <v>460</v>
      </c>
      <c r="AE13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7" s="28" t="s">
        <v>371</v>
      </c>
      <c r="AG137" s="46" t="s">
        <v>462</v>
      </c>
      <c r="AH13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7" s="47" t="s">
        <v>370</v>
      </c>
      <c r="AJ13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7" s="72" t="str">
        <f>CONCATENATE(CODIGOS2018[[#This Row],[Código CGR]]," ",CODIGOS2018[[#This Row],[CGR OEI]]," ",CODIGOS2018[[#This Row],[CGR Dest]]," ",CODIGOS2018[[#This Row],[SIT FONDOS]])</f>
        <v>1.2.02.03.01.03.98 040 002 C</v>
      </c>
      <c r="AR137" s="73" t="e">
        <f>IF(AND(CODIGOS2018[[#This Row],[MARCA SALUD Y CONTRALORIA]]&lt;&gt;"SALUD",COUNTIF([1]!PLANOPROG[AUX LINEA],CODIGOS2018[[#This Row],[Aux PROG CGR]])=0),"INCLUIR","OK")</f>
        <v>#REF!</v>
      </c>
      <c r="AS137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1.2.02.03.01.03.98 040 002 C 000000000000000</v>
      </c>
      <c r="AT137" s="73" t="e">
        <f>IF(AND(CODIGOS2018[[#This Row],[MARCA SALUD Y CONTRALORIA]]&lt;&gt;"SALUD",COUNTIF([1]!PLANOEJEC[AUX LINEA],CODIGOS2018[[#This Row],[Aux EJEC CGR]])=0),"INCLUIR","OK")</f>
        <v>#REF!</v>
      </c>
      <c r="AU13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7" s="76" t="str">
        <f>CONCATENATE(MID(D137,1,1),".",MID(D137,3,1),".",MID(D137,4,2),".",MID(D137,6,2),".",MID(D137,8,2),".",MID(D137,10,2),".",MID(D137,12,2))</f>
        <v>1.2.02.03.01.03.98</v>
      </c>
      <c r="AW137" s="77">
        <f>+LEN(CODIGOS2018[[#This Row],[POS PRE]])</f>
        <v>13</v>
      </c>
      <c r="AX137" s="76" t="b">
        <f>+EXACT(CODIGOS2018[[#This Row],[CODIGO AUTOMATICO CGR]],CODIGOS2018[[#This Row],[Código CGR]])</f>
        <v>1</v>
      </c>
      <c r="AY137" s="78" t="s">
        <v>370</v>
      </c>
      <c r="AZ137" s="78" t="b">
        <f>EXACT(CODIGOS2018[[#This Row],[Código FUT]],CODIGOS2018[[#This Row],[CODIFICACION MARCO FISCAL]])</f>
        <v>1</v>
      </c>
      <c r="BA137" s="81" t="s">
        <v>370</v>
      </c>
      <c r="BB137" s="82" t="b">
        <f>EXACT(CODIGOS2018[[#This Row],[Código FUT]],CODIGOS2018[[#This Row],[REPORTE II TRIM]])</f>
        <v>1</v>
      </c>
      <c r="BC137" s="135" t="e">
        <v>#N/A</v>
      </c>
      <c r="BD137" s="135" t="e">
        <f>EXACT(CODIGOS2018[[#This Row],[Código FUT]],CODIGOS2018[[#This Row],[FUT DECRETO LIQ 2019]])</f>
        <v>#N/A</v>
      </c>
    </row>
    <row r="138" spans="1:56" s="23" customFormat="1" ht="15" customHeight="1" x14ac:dyDescent="0.25">
      <c r="A13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0-0160 1105 120203010398 12020301 9999</v>
      </c>
      <c r="B138" s="4" t="s">
        <v>208</v>
      </c>
      <c r="C138" s="64">
        <v>1105</v>
      </c>
      <c r="D138" s="4" t="s">
        <v>40</v>
      </c>
      <c r="E138" s="64">
        <v>12020301</v>
      </c>
      <c r="F138" s="64">
        <v>9999</v>
      </c>
      <c r="G138" s="4" t="s">
        <v>120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-35709498</v>
      </c>
      <c r="O138" s="24"/>
      <c r="P138" s="68">
        <f>CODIGOS2018[[#This Row],[RECAUDOS]]+CODIGOS2018[[#This Row],[AJUSTE]]</f>
        <v>-35709498</v>
      </c>
      <c r="Q13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8" s="60"/>
      <c r="T138" s="60"/>
      <c r="U138" s="26" t="s">
        <v>132</v>
      </c>
      <c r="V138" s="27" t="e">
        <f>IF(Q138="SALUD","SALUD",IF(CODIGOS2018[[#This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8" s="28">
        <v>10</v>
      </c>
      <c r="AA13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8" s="28" t="s">
        <v>510</v>
      </c>
      <c r="AC13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8" s="28" t="s">
        <v>488</v>
      </c>
      <c r="AE13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8" s="28" t="s">
        <v>371</v>
      </c>
      <c r="AG138" s="46" t="s">
        <v>462</v>
      </c>
      <c r="AH13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8" s="47" t="s">
        <v>370</v>
      </c>
      <c r="AJ13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8" s="72" t="str">
        <f>CONCATENATE(CODIGOS2018[[#This Row],[Código CGR]]," ",CODIGOS2018[[#This Row],[CGR OEI]]," ",CODIGOS2018[[#This Row],[CGR Dest]]," ",CODIGOS2018[[#This Row],[SIT FONDOS]])</f>
        <v>1.2.02.03.01.03.98 040 066 C</v>
      </c>
      <c r="AR138" s="73" t="e">
        <f>IF(AND(CODIGOS2018[[#This Row],[MARCA SALUD Y CONTRALORIA]]&lt;&gt;"SALUD",COUNTIF([1]!PLANOPROG[AUX LINEA],CODIGOS2018[[#This Row],[Aux PROG CGR]])=0),"INCLUIR","OK")</f>
        <v>#REF!</v>
      </c>
      <c r="AS13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000000000000000</v>
      </c>
      <c r="AT138" s="73" t="e">
        <f>IF(AND(CODIGOS2018[[#This Row],[MARCA SALUD Y CONTRALORIA]]&lt;&gt;"SALUD",COUNTIF([1]!PLANOEJEC[AUX LINEA],CODIGOS2018[[#This Row],[Aux EJEC CGR]])=0),"INCLUIR","OK")</f>
        <v>#REF!</v>
      </c>
      <c r="AU13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8" s="76" t="str">
        <f>CONCATENATE(MID(D138,1,1),".",MID(D138,3,1),".",MID(D138,4,2),".",MID(D138,6,2),".",MID(D138,8,2),".",MID(D138,10,2),".",MID(D138,12,2))</f>
        <v>1.2.02.03.01.03.98</v>
      </c>
      <c r="AW138" s="77">
        <f>+LEN(CODIGOS2018[[#This Row],[POS PRE]])</f>
        <v>13</v>
      </c>
      <c r="AX138" s="76" t="b">
        <f>+EXACT(CODIGOS2018[[#This Row],[CODIGO AUTOMATICO CGR]],CODIGOS2018[[#This Row],[Código CGR]])</f>
        <v>1</v>
      </c>
      <c r="AY138" s="78" t="s">
        <v>370</v>
      </c>
      <c r="AZ138" s="78" t="b">
        <f>EXACT(CODIGOS2018[[#This Row],[Código FUT]],CODIGOS2018[[#This Row],[CODIFICACION MARCO FISCAL]])</f>
        <v>1</v>
      </c>
      <c r="BA138" s="81" t="s">
        <v>370</v>
      </c>
      <c r="BB138" s="82" t="b">
        <f>EXACT(CODIGOS2018[[#This Row],[Código FUT]],CODIGOS2018[[#This Row],[REPORTE II TRIM]])</f>
        <v>1</v>
      </c>
      <c r="BC138" s="135" t="e">
        <v>#N/A</v>
      </c>
      <c r="BD138" s="135" t="e">
        <f>EXACT(CODIGOS2018[[#This Row],[Código FUT]],CODIGOS2018[[#This Row],[FUT DECRETO LIQ 2019]])</f>
        <v>#N/A</v>
      </c>
    </row>
    <row r="139" spans="1:56" s="23" customFormat="1" ht="15" customHeight="1" x14ac:dyDescent="0.25">
      <c r="A13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0-0164 1105 1101029801 11010298 9999</v>
      </c>
      <c r="B139" s="4" t="s">
        <v>209</v>
      </c>
      <c r="C139" s="64">
        <v>1105</v>
      </c>
      <c r="D139" s="4" t="s">
        <v>80</v>
      </c>
      <c r="E139" s="64">
        <v>11010298</v>
      </c>
      <c r="F139" s="64">
        <v>9999</v>
      </c>
      <c r="G139" s="4" t="s">
        <v>428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-7075374</v>
      </c>
      <c r="O139" s="24"/>
      <c r="P139" s="68">
        <f>CODIGOS2018[[#This Row],[RECAUDOS]]+CODIGOS2018[[#This Row],[AJUSTE]]</f>
        <v>-7075374</v>
      </c>
      <c r="Q13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3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39" s="60"/>
      <c r="T139" s="60"/>
      <c r="U139" s="26" t="s">
        <v>132</v>
      </c>
      <c r="V139" s="27" t="e">
        <f>IF(Q139="SALUD","SALUD",IF(CODIGOS2018[[#This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3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3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3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39" s="28">
        <v>10</v>
      </c>
      <c r="AA13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39" s="28" t="s">
        <v>499</v>
      </c>
      <c r="AC13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39" s="28" t="s">
        <v>519</v>
      </c>
      <c r="AE13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39" s="28" t="s">
        <v>371</v>
      </c>
      <c r="AG139" s="46" t="s">
        <v>539</v>
      </c>
      <c r="AH13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39" s="47" t="s">
        <v>370</v>
      </c>
      <c r="AJ13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3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3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39" s="72" t="str">
        <f>CONCATENATE(CODIGOS2018[[#This Row],[Código CGR]]," ",CODIGOS2018[[#This Row],[CGR OEI]]," ",CODIGOS2018[[#This Row],[CGR Dest]]," ",CODIGOS2018[[#This Row],[SIT FONDOS]])</f>
        <v>1.2.02.03.01.03.98 005 048 C</v>
      </c>
      <c r="AR139" s="73" t="e">
        <f>IF(AND(CODIGOS2018[[#This Row],[MARCA SALUD Y CONTRALORIA]]&lt;&gt;"SALUD",COUNTIF([1]!PLANOPROG[AUX LINEA],CODIGOS2018[[#This Row],[Aux PROG CGR]])=0),"INCLUIR","OK")</f>
        <v>#REF!</v>
      </c>
      <c r="AS139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1.2.02.03.01.03.98 005 048 C 110000001700000</v>
      </c>
      <c r="AT139" s="73" t="e">
        <f>IF(AND(CODIGOS2018[[#This Row],[MARCA SALUD Y CONTRALORIA]]&lt;&gt;"SALUD",COUNTIF([1]!PLANOEJEC[AUX LINEA],CODIGOS2018[[#This Row],[Aux EJEC CGR]])=0),"INCLUIR","OK")</f>
        <v>#REF!</v>
      </c>
      <c r="AU13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39" s="76" t="str">
        <f>CONCATENATE(MID(D139,1,1),".",MID(D139,3,1),".",MID(D139,4,2),".",MID(D139,6,2),".",MID(D139,8,2),".",MID(D139,10,2))</f>
        <v>1.1.01.02.98.01</v>
      </c>
      <c r="AW139" s="77">
        <f>+LEN(CODIGOS2018[[#This Row],[POS PRE]])</f>
        <v>11</v>
      </c>
      <c r="AX139" s="76" t="b">
        <f>+EXACT(CODIGOS2018[[#This Row],[CODIGO AUTOMATICO CGR]],CODIGOS2018[[#This Row],[Código CGR]])</f>
        <v>0</v>
      </c>
      <c r="AY139" s="78" t="s">
        <v>370</v>
      </c>
      <c r="AZ139" s="78" t="b">
        <f>EXACT(CODIGOS2018[[#This Row],[Código FUT]],CODIGOS2018[[#This Row],[CODIFICACION MARCO FISCAL]])</f>
        <v>1</v>
      </c>
      <c r="BA139" s="81" t="s">
        <v>370</v>
      </c>
      <c r="BB139" s="82" t="b">
        <f>EXACT(CODIGOS2018[[#This Row],[Código FUT]],CODIGOS2018[[#This Row],[REPORTE II TRIM]])</f>
        <v>1</v>
      </c>
      <c r="BC139" s="135" t="e">
        <v>#N/A</v>
      </c>
      <c r="BD139" s="135" t="e">
        <f>EXACT(CODIGOS2018[[#This Row],[Código FUT]],CODIGOS2018[[#This Row],[FUT DECRETO LIQ 2019]])</f>
        <v>#N/A</v>
      </c>
    </row>
    <row r="140" spans="1:56" s="23" customFormat="1" ht="15" customHeight="1" x14ac:dyDescent="0.25">
      <c r="A14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0-0164 1105 120203010398 12020301 9999</v>
      </c>
      <c r="B140" s="4" t="s">
        <v>209</v>
      </c>
      <c r="C140" s="64">
        <v>1105</v>
      </c>
      <c r="D140" s="4" t="s">
        <v>40</v>
      </c>
      <c r="E140" s="64">
        <v>12020301</v>
      </c>
      <c r="F140" s="64">
        <v>9999</v>
      </c>
      <c r="G140" s="4" t="s">
        <v>120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-3100154</v>
      </c>
      <c r="O140" s="24"/>
      <c r="P140" s="68">
        <f>CODIGOS2018[[#This Row],[RECAUDOS]]+CODIGOS2018[[#This Row],[AJUSTE]]</f>
        <v>-3100154</v>
      </c>
      <c r="Q14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0" s="60"/>
      <c r="T140" s="60"/>
      <c r="U140" s="26" t="s">
        <v>132</v>
      </c>
      <c r="V140" s="27" t="e">
        <f>IF(Q140="SALUD","SALUD",IF(CODIGOS2018[[#This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0" s="28">
        <v>10</v>
      </c>
      <c r="AA14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0" s="28" t="s">
        <v>510</v>
      </c>
      <c r="AC14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0" s="28" t="s">
        <v>519</v>
      </c>
      <c r="AE14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0" s="28" t="s">
        <v>371</v>
      </c>
      <c r="AG140" s="46" t="s">
        <v>462</v>
      </c>
      <c r="AH14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0" s="47" t="s">
        <v>370</v>
      </c>
      <c r="AJ14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0" s="72" t="str">
        <f>CONCATENATE(CODIGOS2018[[#This Row],[Código CGR]]," ",CODIGOS2018[[#This Row],[CGR OEI]]," ",CODIGOS2018[[#This Row],[CGR Dest]]," ",CODIGOS2018[[#This Row],[SIT FONDOS]])</f>
        <v>1.2.02.03.01.03.98 040 048 C</v>
      </c>
      <c r="AR140" s="73" t="e">
        <f>IF(AND(CODIGOS2018[[#This Row],[MARCA SALUD Y CONTRALORIA]]&lt;&gt;"SALUD",COUNTIF([1]!PLANOPROG[AUX LINEA],CODIGOS2018[[#This Row],[Aux PROG CGR]])=0),"INCLUIR","OK")</f>
        <v>#REF!</v>
      </c>
      <c r="AS140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1.2.02.03.01.03.98 040 048 C 000000000000000</v>
      </c>
      <c r="AT140" s="73" t="e">
        <f>IF(AND(CODIGOS2018[[#This Row],[MARCA SALUD Y CONTRALORIA]]&lt;&gt;"SALUD",COUNTIF([1]!PLANOEJEC[AUX LINEA],CODIGOS2018[[#This Row],[Aux EJEC CGR]])=0),"INCLUIR","OK")</f>
        <v>#REF!</v>
      </c>
      <c r="AU14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0" s="76" t="str">
        <f>CONCATENATE(MID(D140,1,1),".",MID(D140,3,1),".",MID(D140,4,2),".",MID(D140,6,2),".",MID(D140,8,2),".",MID(D140,10,2),".",MID(D140,12,2))</f>
        <v>1.2.02.03.01.03.98</v>
      </c>
      <c r="AW140" s="77">
        <f>+LEN(CODIGOS2018[[#This Row],[POS PRE]])</f>
        <v>13</v>
      </c>
      <c r="AX140" s="76" t="b">
        <f>+EXACT(CODIGOS2018[[#This Row],[CODIGO AUTOMATICO CGR]],CODIGOS2018[[#This Row],[Código CGR]])</f>
        <v>1</v>
      </c>
      <c r="AY140" s="78" t="s">
        <v>370</v>
      </c>
      <c r="AZ140" s="78" t="b">
        <f>EXACT(CODIGOS2018[[#This Row],[Código FUT]],CODIGOS2018[[#This Row],[CODIFICACION MARCO FISCAL]])</f>
        <v>1</v>
      </c>
      <c r="BA140" s="81" t="s">
        <v>370</v>
      </c>
      <c r="BB140" s="82" t="b">
        <f>EXACT(CODIGOS2018[[#This Row],[Código FUT]],CODIGOS2018[[#This Row],[REPORTE II TRIM]])</f>
        <v>1</v>
      </c>
      <c r="BC140" s="135" t="e">
        <v>#N/A</v>
      </c>
      <c r="BD140" s="135" t="e">
        <f>EXACT(CODIGOS2018[[#This Row],[Código FUT]],CODIGOS2018[[#This Row],[FUT DECRETO LIQ 2019]])</f>
        <v>#N/A</v>
      </c>
    </row>
    <row r="141" spans="1:56" s="23" customFormat="1" ht="15" customHeight="1" x14ac:dyDescent="0.25">
      <c r="A14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0-0172 1105 12020301030101 12020301 9999</v>
      </c>
      <c r="B141" s="4" t="s">
        <v>210</v>
      </c>
      <c r="C141" s="64">
        <v>1105</v>
      </c>
      <c r="D141" s="4" t="s">
        <v>81</v>
      </c>
      <c r="E141" s="64">
        <v>12020301</v>
      </c>
      <c r="F141" s="64">
        <v>9999</v>
      </c>
      <c r="G141" s="4" t="s">
        <v>429</v>
      </c>
      <c r="H141" s="65">
        <v>-590233830</v>
      </c>
      <c r="I141" s="65">
        <v>0</v>
      </c>
      <c r="J141" s="65">
        <v>0</v>
      </c>
      <c r="K141" s="65">
        <v>0</v>
      </c>
      <c r="L141" s="65">
        <v>0</v>
      </c>
      <c r="M141" s="65">
        <v>-590233830</v>
      </c>
      <c r="N141" s="65">
        <v>-576648323</v>
      </c>
      <c r="O141" s="24"/>
      <c r="P141" s="68">
        <f>CODIGOS2018[[#This Row],[RECAUDOS]]+CODIGOS2018[[#This Row],[AJUSTE]]</f>
        <v>-576648323</v>
      </c>
      <c r="Q14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1" s="60"/>
      <c r="T141" s="60"/>
      <c r="U141" s="26" t="s">
        <v>534</v>
      </c>
      <c r="V141" s="27" t="e">
        <f>IF(Q141="SALUD","SALUD",IF(CODIGOS2018[[#This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1" s="28">
        <v>10</v>
      </c>
      <c r="AA14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1" s="28" t="s">
        <v>510</v>
      </c>
      <c r="AC14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1" s="28" t="s">
        <v>460</v>
      </c>
      <c r="AE14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1" s="28" t="s">
        <v>371</v>
      </c>
      <c r="AG141" s="46" t="s">
        <v>462</v>
      </c>
      <c r="AH14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1" s="47" t="s">
        <v>367</v>
      </c>
      <c r="AJ14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1" s="72" t="str">
        <f>CONCATENATE(CODIGOS2018[[#This Row],[Código CGR]]," ",CODIGOS2018[[#This Row],[CGR OEI]]," ",CODIGOS2018[[#This Row],[CGR Dest]]," ",CODIGOS2018[[#This Row],[SIT FONDOS]])</f>
        <v>1.2.02.03.01.03.01.01 040 002 C</v>
      </c>
      <c r="AR141" s="73" t="e">
        <f>IF(AND(CODIGOS2018[[#This Row],[MARCA SALUD Y CONTRALORIA]]&lt;&gt;"SALUD",COUNTIF([1]!PLANOPROG[AUX LINEA],CODIGOS2018[[#This Row],[Aux PROG CGR]])=0),"INCLUIR","OK")</f>
        <v>#REF!</v>
      </c>
      <c r="AS141" s="72" t="str">
        <f>CONCATENATE(CODIGOS2018[[#This Row],[Código CGR]]," ",CODIGOS2018[[#This Row],[CGR OEI]]," ",CODIGOS2018[[#This Row],[CGR Dest]]," ",CODIGOS2018[[#This Row],[SIT FONDOS]]," ",CODIGOS2018[[#This Row],[CGR Tercero]])</f>
        <v>1.2.02.03.01.03.01.01 040 002 C 000000000000000</v>
      </c>
      <c r="AT141" s="73" t="e">
        <f>IF(AND(CODIGOS2018[[#This Row],[MARCA SALUD Y CONTRALORIA]]&lt;&gt;"SALUD",COUNTIF([1]!PLANOEJEC[AUX LINEA],CODIGOS2018[[#This Row],[Aux EJEC CGR]])=0),"INCLUIR","OK")</f>
        <v>#REF!</v>
      </c>
      <c r="AU14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1" s="76" t="str">
        <f>CONCATENATE(MID(D141,1,1),".",MID(D141,3,1),".",MID(D141,4,2),".",MID(D141,6,2),".",MID(D141,8,2),".",MID(D141,10,2),".",MID(D141,12,2),".",MID(D141,14,2))</f>
        <v>1.2.02.03.01.03.01.01</v>
      </c>
      <c r="AW141" s="77">
        <f>+LEN(CODIGOS2018[[#This Row],[POS PRE]])</f>
        <v>15</v>
      </c>
      <c r="AX141" s="76" t="b">
        <f>+EXACT(CODIGOS2018[[#This Row],[CODIGO AUTOMATICO CGR]],CODIGOS2018[[#This Row],[Código CGR]])</f>
        <v>1</v>
      </c>
      <c r="AY141" s="78" t="s">
        <v>367</v>
      </c>
      <c r="AZ141" s="78" t="b">
        <f>EXACT(CODIGOS2018[[#This Row],[Código FUT]],CODIGOS2018[[#This Row],[CODIFICACION MARCO FISCAL]])</f>
        <v>1</v>
      </c>
      <c r="BA141" s="81" t="s">
        <v>367</v>
      </c>
      <c r="BB141" s="82" t="b">
        <f>EXACT(CODIGOS2018[[#This Row],[Código FUT]],CODIGOS2018[[#This Row],[REPORTE II TRIM]])</f>
        <v>1</v>
      </c>
      <c r="BC141" s="135" t="s">
        <v>367</v>
      </c>
      <c r="BD141" s="135" t="b">
        <f>EXACT(CODIGOS2018[[#This Row],[Código FUT]],CODIGOS2018[[#This Row],[FUT DECRETO LIQ 2019]])</f>
        <v>1</v>
      </c>
    </row>
    <row r="142" spans="1:56" s="23" customFormat="1" ht="15" customHeight="1" x14ac:dyDescent="0.25">
      <c r="A14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0-0175 1105 1102010305 11020102 9999</v>
      </c>
      <c r="B142" s="4" t="s">
        <v>211</v>
      </c>
      <c r="C142" s="64">
        <v>1105</v>
      </c>
      <c r="D142" s="4" t="s">
        <v>82</v>
      </c>
      <c r="E142" s="64">
        <v>11020102</v>
      </c>
      <c r="F142" s="64">
        <v>9999</v>
      </c>
      <c r="G142" s="4" t="s">
        <v>430</v>
      </c>
      <c r="H142" s="65">
        <v>-891000</v>
      </c>
      <c r="I142" s="65">
        <v>0</v>
      </c>
      <c r="J142" s="65">
        <v>0</v>
      </c>
      <c r="K142" s="65">
        <v>0</v>
      </c>
      <c r="L142" s="65">
        <v>0</v>
      </c>
      <c r="M142" s="65">
        <v>-891000</v>
      </c>
      <c r="N142" s="65">
        <v>0</v>
      </c>
      <c r="O142" s="24"/>
      <c r="P142" s="68">
        <f>CODIGOS2018[[#This Row],[RECAUDOS]]+CODIGOS2018[[#This Row],[AJUSTE]]</f>
        <v>0</v>
      </c>
      <c r="Q14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2" s="60"/>
      <c r="T142" s="60"/>
      <c r="U142" s="26" t="s">
        <v>504</v>
      </c>
      <c r="V142" s="27" t="e">
        <f>IF(Q142="SALUD","SALUD",IF(CODIGOS2018[[#This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2" s="28">
        <v>10</v>
      </c>
      <c r="AA14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2" s="28" t="s">
        <v>503</v>
      </c>
      <c r="AC14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2" s="28" t="s">
        <v>488</v>
      </c>
      <c r="AE14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2" s="28" t="s">
        <v>371</v>
      </c>
      <c r="AG142" s="46" t="s">
        <v>462</v>
      </c>
      <c r="AH14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2" s="47" t="s">
        <v>321</v>
      </c>
      <c r="AJ14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2" s="72" t="str">
        <f>CONCATENATE(CODIGOS2018[[#This Row],[Código CGR]]," ",CODIGOS2018[[#This Row],[CGR OEI]]," ",CODIGOS2018[[#This Row],[CGR Dest]]," ",CODIGOS2018[[#This Row],[SIT FONDOS]])</f>
        <v>1.1.02.01.03.05 006 066 C</v>
      </c>
      <c r="AR142" s="73" t="e">
        <f>IF(AND(CODIGOS2018[[#This Row],[MARCA SALUD Y CONTRALORIA]]&lt;&gt;"SALUD",COUNTIF([1]!PLANOPROG[AUX LINEA],CODIGOS2018[[#This Row],[Aux PROG CGR]])=0),"INCLUIR","OK")</f>
        <v>#REF!</v>
      </c>
      <c r="AS142" s="72" t="str">
        <f>CONCATENATE(CODIGOS2018[[#This Row],[Código CGR]]," ",CODIGOS2018[[#This Row],[CGR OEI]]," ",CODIGOS2018[[#This Row],[CGR Dest]]," ",CODIGOS2018[[#This Row],[SIT FONDOS]]," ",CODIGOS2018[[#This Row],[CGR Tercero]])</f>
        <v>1.1.02.01.03.05 006 066 C 000000000000000</v>
      </c>
      <c r="AT142" s="73" t="e">
        <f>IF(AND(CODIGOS2018[[#This Row],[MARCA SALUD Y CONTRALORIA]]&lt;&gt;"SALUD",COUNTIF([1]!PLANOEJEC[AUX LINEA],CODIGOS2018[[#This Row],[Aux EJEC CGR]])=0),"INCLUIR","OK")</f>
        <v>#REF!</v>
      </c>
      <c r="AU14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2" s="76" t="str">
        <f>CONCATENATE(MID(D142,1,1),".",MID(D142,3,1),".",MID(D142,4,2),".",MID(D142,6,2),".",MID(D142,8,2),".",MID(D142,10,2))</f>
        <v>1.1.02.01.03.05</v>
      </c>
      <c r="AW142" s="77">
        <f>+LEN(CODIGOS2018[[#This Row],[POS PRE]])</f>
        <v>11</v>
      </c>
      <c r="AX142" s="76" t="b">
        <f>+EXACT(CODIGOS2018[[#This Row],[CODIGO AUTOMATICO CGR]],CODIGOS2018[[#This Row],[Código CGR]])</f>
        <v>1</v>
      </c>
      <c r="AY142" s="78" t="s">
        <v>321</v>
      </c>
      <c r="AZ142" s="78" t="b">
        <f>EXACT(CODIGOS2018[[#This Row],[Código FUT]],CODIGOS2018[[#This Row],[CODIFICACION MARCO FISCAL]])</f>
        <v>1</v>
      </c>
      <c r="BA142" s="81" t="s">
        <v>321</v>
      </c>
      <c r="BB142" s="82" t="b">
        <f>EXACT(CODIGOS2018[[#This Row],[Código FUT]],CODIGOS2018[[#This Row],[REPORTE II TRIM]])</f>
        <v>1</v>
      </c>
      <c r="BC142" s="135" t="s">
        <v>321</v>
      </c>
      <c r="BD142" s="135" t="b">
        <f>EXACT(CODIGOS2018[[#This Row],[Código FUT]],CODIGOS2018[[#This Row],[FUT DECRETO LIQ 2019]])</f>
        <v>1</v>
      </c>
    </row>
    <row r="143" spans="1:56" s="23" customFormat="1" ht="15" customHeight="1" x14ac:dyDescent="0.25">
      <c r="A14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0-0175 1105 1102010307 11020102 9999</v>
      </c>
      <c r="B143" s="4" t="s">
        <v>211</v>
      </c>
      <c r="C143" s="64">
        <v>1105</v>
      </c>
      <c r="D143" s="4" t="s">
        <v>83</v>
      </c>
      <c r="E143" s="64">
        <v>11020102</v>
      </c>
      <c r="F143" s="64">
        <v>9999</v>
      </c>
      <c r="G143" s="4" t="s">
        <v>431</v>
      </c>
      <c r="H143" s="65">
        <v>-17430980</v>
      </c>
      <c r="I143" s="65">
        <v>0</v>
      </c>
      <c r="J143" s="65">
        <v>0</v>
      </c>
      <c r="K143" s="65">
        <v>0</v>
      </c>
      <c r="L143" s="65">
        <v>0</v>
      </c>
      <c r="M143" s="65">
        <v>-17430980</v>
      </c>
      <c r="N143" s="65">
        <v>-18890981</v>
      </c>
      <c r="O143" s="24"/>
      <c r="P143" s="68">
        <f>CODIGOS2018[[#This Row],[RECAUDOS]]+CODIGOS2018[[#This Row],[AJUSTE]]</f>
        <v>-18890981</v>
      </c>
      <c r="Q14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3" s="60"/>
      <c r="T143" s="60"/>
      <c r="U143" s="26" t="s">
        <v>505</v>
      </c>
      <c r="V143" s="27" t="e">
        <f>IF(Q143="SALUD","SALUD",IF(CODIGOS2018[[#This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3" s="28">
        <v>10</v>
      </c>
      <c r="AA14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3" s="28" t="s">
        <v>503</v>
      </c>
      <c r="AC14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3" s="28" t="s">
        <v>488</v>
      </c>
      <c r="AE14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3" s="28" t="s">
        <v>371</v>
      </c>
      <c r="AG143" s="46" t="s">
        <v>462</v>
      </c>
      <c r="AH14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3" s="47" t="s">
        <v>322</v>
      </c>
      <c r="AJ14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3" s="72" t="str">
        <f>CONCATENATE(CODIGOS2018[[#This Row],[Código CGR]]," ",CODIGOS2018[[#This Row],[CGR OEI]]," ",CODIGOS2018[[#This Row],[CGR Dest]]," ",CODIGOS2018[[#This Row],[SIT FONDOS]])</f>
        <v>1.1.02.01.03.07 006 066 C</v>
      </c>
      <c r="AR143" s="73" t="e">
        <f>IF(AND(CODIGOS2018[[#This Row],[MARCA SALUD Y CONTRALORIA]]&lt;&gt;"SALUD",COUNTIF([1]!PLANOPROG[AUX LINEA],CODIGOS2018[[#This Row],[Aux PROG CGR]])=0),"INCLUIR","OK")</f>
        <v>#REF!</v>
      </c>
      <c r="AS143" s="72" t="str">
        <f>CONCATENATE(CODIGOS2018[[#This Row],[Código CGR]]," ",CODIGOS2018[[#This Row],[CGR OEI]]," ",CODIGOS2018[[#This Row],[CGR Dest]]," ",CODIGOS2018[[#This Row],[SIT FONDOS]]," ",CODIGOS2018[[#This Row],[CGR Tercero]])</f>
        <v>1.1.02.01.03.07 006 066 C 000000000000000</v>
      </c>
      <c r="AT143" s="73" t="e">
        <f>IF(AND(CODIGOS2018[[#This Row],[MARCA SALUD Y CONTRALORIA]]&lt;&gt;"SALUD",COUNTIF([1]!PLANOEJEC[AUX LINEA],CODIGOS2018[[#This Row],[Aux EJEC CGR]])=0),"INCLUIR","OK")</f>
        <v>#REF!</v>
      </c>
      <c r="AU14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3" s="76" t="str">
        <f>CONCATENATE(MID(D143,1,1),".",MID(D143,3,1),".",MID(D143,4,2),".",MID(D143,6,2),".",MID(D143,8,2),".",MID(D143,10,2))</f>
        <v>1.1.02.01.03.07</v>
      </c>
      <c r="AW143" s="77">
        <f>+LEN(CODIGOS2018[[#This Row],[POS PRE]])</f>
        <v>11</v>
      </c>
      <c r="AX143" s="76" t="b">
        <f>+EXACT(CODIGOS2018[[#This Row],[CODIGO AUTOMATICO CGR]],CODIGOS2018[[#This Row],[Código CGR]])</f>
        <v>1</v>
      </c>
      <c r="AY143" s="78" t="s">
        <v>322</v>
      </c>
      <c r="AZ143" s="78" t="b">
        <f>EXACT(CODIGOS2018[[#This Row],[Código FUT]],CODIGOS2018[[#This Row],[CODIFICACION MARCO FISCAL]])</f>
        <v>1</v>
      </c>
      <c r="BA143" s="81" t="s">
        <v>322</v>
      </c>
      <c r="BB143" s="82" t="b">
        <f>EXACT(CODIGOS2018[[#This Row],[Código FUT]],CODIGOS2018[[#This Row],[REPORTE II TRIM]])</f>
        <v>1</v>
      </c>
      <c r="BC143" s="135" t="s">
        <v>322</v>
      </c>
      <c r="BD143" s="135" t="b">
        <f>EXACT(CODIGOS2018[[#This Row],[Código FUT]],CODIGOS2018[[#This Row],[FUT DECRETO LIQ 2019]])</f>
        <v>1</v>
      </c>
    </row>
    <row r="144" spans="1:56" s="23" customFormat="1" ht="15" customHeight="1" x14ac:dyDescent="0.25">
      <c r="A14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0-0175 1105 120203010398 12020301 9999</v>
      </c>
      <c r="B144" s="4" t="s">
        <v>211</v>
      </c>
      <c r="C144" s="64">
        <v>1105</v>
      </c>
      <c r="D144" s="4" t="s">
        <v>40</v>
      </c>
      <c r="E144" s="64">
        <v>12020301</v>
      </c>
      <c r="F144" s="64">
        <v>9999</v>
      </c>
      <c r="G144" s="4" t="s">
        <v>120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-384524</v>
      </c>
      <c r="O144" s="24"/>
      <c r="P144" s="68">
        <f>CODIGOS2018[[#This Row],[RECAUDOS]]+CODIGOS2018[[#This Row],[AJUSTE]]</f>
        <v>-384524</v>
      </c>
      <c r="Q14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4" s="60"/>
      <c r="T144" s="60"/>
      <c r="U144" s="26" t="s">
        <v>132</v>
      </c>
      <c r="V144" s="27" t="e">
        <f>IF(Q144="SALUD","SALUD",IF(CODIGOS2018[[#This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4" s="28">
        <v>10</v>
      </c>
      <c r="AA14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4" s="28" t="s">
        <v>510</v>
      </c>
      <c r="AC14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4" s="28" t="s">
        <v>488</v>
      </c>
      <c r="AE14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4" s="28" t="s">
        <v>371</v>
      </c>
      <c r="AG144" s="46" t="s">
        <v>462</v>
      </c>
      <c r="AH14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4" s="47" t="s">
        <v>370</v>
      </c>
      <c r="AJ14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4" s="72" t="str">
        <f>CONCATENATE(CODIGOS2018[[#This Row],[Código CGR]]," ",CODIGOS2018[[#This Row],[CGR OEI]]," ",CODIGOS2018[[#This Row],[CGR Dest]]," ",CODIGOS2018[[#This Row],[SIT FONDOS]])</f>
        <v>1.2.02.03.01.03.98 040 066 C</v>
      </c>
      <c r="AR144" s="73" t="e">
        <f>IF(AND(CODIGOS2018[[#This Row],[MARCA SALUD Y CONTRALORIA]]&lt;&gt;"SALUD",COUNTIF([1]!PLANOPROG[AUX LINEA],CODIGOS2018[[#This Row],[Aux PROG CGR]])=0),"INCLUIR","OK")</f>
        <v>#REF!</v>
      </c>
      <c r="AS144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000000000000000</v>
      </c>
      <c r="AT144" s="73" t="e">
        <f>IF(AND(CODIGOS2018[[#This Row],[MARCA SALUD Y CONTRALORIA]]&lt;&gt;"SALUD",COUNTIF([1]!PLANOEJEC[AUX LINEA],CODIGOS2018[[#This Row],[Aux EJEC CGR]])=0),"INCLUIR","OK")</f>
        <v>#REF!</v>
      </c>
      <c r="AU14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4" s="76" t="str">
        <f>CONCATENATE(MID(D144,1,1),".",MID(D144,3,1),".",MID(D144,4,2),".",MID(D144,6,2),".",MID(D144,8,2),".",MID(D144,10,2),".",MID(D144,12,2))</f>
        <v>1.2.02.03.01.03.98</v>
      </c>
      <c r="AW144" s="77">
        <f>+LEN(CODIGOS2018[[#This Row],[POS PRE]])</f>
        <v>13</v>
      </c>
      <c r="AX144" s="76" t="b">
        <f>+EXACT(CODIGOS2018[[#This Row],[CODIGO AUTOMATICO CGR]],CODIGOS2018[[#This Row],[Código CGR]])</f>
        <v>1</v>
      </c>
      <c r="AY144" s="78" t="s">
        <v>370</v>
      </c>
      <c r="AZ144" s="78" t="b">
        <f>EXACT(CODIGOS2018[[#This Row],[Código FUT]],CODIGOS2018[[#This Row],[CODIFICACION MARCO FISCAL]])</f>
        <v>1</v>
      </c>
      <c r="BA144" s="81" t="s">
        <v>370</v>
      </c>
      <c r="BB144" s="82" t="b">
        <f>EXACT(CODIGOS2018[[#This Row],[Código FUT]],CODIGOS2018[[#This Row],[REPORTE II TRIM]])</f>
        <v>1</v>
      </c>
      <c r="BC144" s="135" t="e">
        <v>#N/A</v>
      </c>
      <c r="BD144" s="135" t="e">
        <f>EXACT(CODIGOS2018[[#This Row],[Código FUT]],CODIGOS2018[[#This Row],[FUT DECRETO LIQ 2019]])</f>
        <v>#N/A</v>
      </c>
    </row>
    <row r="145" spans="1:56" s="23" customFormat="1" ht="15" customHeight="1" x14ac:dyDescent="0.25">
      <c r="A14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0-0179 1105 110201030102 11020102 9999</v>
      </c>
      <c r="B145" s="4" t="s">
        <v>212</v>
      </c>
      <c r="C145" s="64">
        <v>1105</v>
      </c>
      <c r="D145" s="4" t="s">
        <v>22</v>
      </c>
      <c r="E145" s="64">
        <v>11020102</v>
      </c>
      <c r="F145" s="64">
        <v>9999</v>
      </c>
      <c r="G145" s="4" t="s">
        <v>389</v>
      </c>
      <c r="H145" s="65">
        <v>-19967081</v>
      </c>
      <c r="I145" s="65">
        <v>0</v>
      </c>
      <c r="J145" s="65">
        <v>0</v>
      </c>
      <c r="K145" s="65">
        <v>0</v>
      </c>
      <c r="L145" s="65">
        <v>0</v>
      </c>
      <c r="M145" s="65">
        <v>-19967081</v>
      </c>
      <c r="N145" s="65">
        <v>-7114008</v>
      </c>
      <c r="O145" s="24"/>
      <c r="P145" s="68">
        <f>CODIGOS2018[[#This Row],[RECAUDOS]]+CODIGOS2018[[#This Row],[AJUSTE]]</f>
        <v>-7114008</v>
      </c>
      <c r="Q14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5" s="60"/>
      <c r="T145" s="60"/>
      <c r="U145" s="26" t="s">
        <v>502</v>
      </c>
      <c r="V145" s="27" t="e">
        <f>IF(Q145="SALUD","SALUD",IF(CODIGOS2018[[#This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5" s="28">
        <v>10</v>
      </c>
      <c r="AA14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5" s="28" t="s">
        <v>503</v>
      </c>
      <c r="AC14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5" s="28" t="s">
        <v>489</v>
      </c>
      <c r="AE14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5" s="28" t="s">
        <v>371</v>
      </c>
      <c r="AG145" s="46" t="s">
        <v>462</v>
      </c>
      <c r="AH14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5" s="47" t="s">
        <v>320</v>
      </c>
      <c r="AJ14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5" s="72" t="str">
        <f>CONCATENATE(CODIGOS2018[[#This Row],[Código CGR]]," ",CODIGOS2018[[#This Row],[CGR OEI]]," ",CODIGOS2018[[#This Row],[CGR Dest]]," ",CODIGOS2018[[#This Row],[SIT FONDOS]])</f>
        <v>1.1.02.01.03.01 006 099 C</v>
      </c>
      <c r="AR145" s="73" t="e">
        <f>IF(AND(CODIGOS2018[[#This Row],[MARCA SALUD Y CONTRALORIA]]&lt;&gt;"SALUD",COUNTIF([1]!PLANOPROG[AUX LINEA],CODIGOS2018[[#This Row],[Aux PROG CGR]])=0),"INCLUIR","OK")</f>
        <v>#REF!</v>
      </c>
      <c r="AS145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1.1.02.01.03.01 006 099 C 000000000000000</v>
      </c>
      <c r="AT145" s="73" t="e">
        <f>IF(AND(CODIGOS2018[[#This Row],[MARCA SALUD Y CONTRALORIA]]&lt;&gt;"SALUD",COUNTIF([1]!PLANOEJEC[AUX LINEA],CODIGOS2018[[#This Row],[Aux EJEC CGR]])=0),"INCLUIR","OK")</f>
        <v>#REF!</v>
      </c>
      <c r="AU14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5" s="76" t="str">
        <f>CONCATENATE(MID(D145,1,1),".",MID(D145,3,1),".",MID(D145,4,2),".",MID(D145,6,2),".",MID(D145,8,2),".",MID(D145,10,2))</f>
        <v>1.1.02.01.03.01</v>
      </c>
      <c r="AW145" s="77">
        <f>+LEN(CODIGOS2018[[#This Row],[POS PRE]])</f>
        <v>13</v>
      </c>
      <c r="AX145" s="76" t="b">
        <f>+EXACT(CODIGOS2018[[#This Row],[CODIGO AUTOMATICO CGR]],CODIGOS2018[[#This Row],[Código CGR]])</f>
        <v>1</v>
      </c>
      <c r="AY145" s="78" t="s">
        <v>320</v>
      </c>
      <c r="AZ145" s="78" t="b">
        <f>EXACT(CODIGOS2018[[#This Row],[Código FUT]],CODIGOS2018[[#This Row],[CODIFICACION MARCO FISCAL]])</f>
        <v>1</v>
      </c>
      <c r="BA145" s="81" t="s">
        <v>320</v>
      </c>
      <c r="BB145" s="82" t="b">
        <f>EXACT(CODIGOS2018[[#This Row],[Código FUT]],CODIGOS2018[[#This Row],[REPORTE II TRIM]])</f>
        <v>1</v>
      </c>
      <c r="BC145" s="135" t="s">
        <v>320</v>
      </c>
      <c r="BD145" s="135" t="b">
        <f>EXACT(CODIGOS2018[[#This Row],[Código FUT]],CODIGOS2018[[#This Row],[FUT DECRETO LIQ 2019]])</f>
        <v>1</v>
      </c>
    </row>
    <row r="146" spans="1:56" s="23" customFormat="1" ht="15" customHeight="1" x14ac:dyDescent="0.25">
      <c r="A14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0-0180 1105 110201030102 11020102 9999</v>
      </c>
      <c r="B146" s="4" t="s">
        <v>213</v>
      </c>
      <c r="C146" s="64">
        <v>1105</v>
      </c>
      <c r="D146" s="4" t="s">
        <v>22</v>
      </c>
      <c r="E146" s="64">
        <v>11020102</v>
      </c>
      <c r="F146" s="64">
        <v>9999</v>
      </c>
      <c r="G146" s="4" t="s">
        <v>389</v>
      </c>
      <c r="H146" s="65">
        <v>-29980125</v>
      </c>
      <c r="I146" s="65">
        <v>0</v>
      </c>
      <c r="J146" s="65">
        <v>0</v>
      </c>
      <c r="K146" s="65">
        <v>0</v>
      </c>
      <c r="L146" s="65">
        <v>0</v>
      </c>
      <c r="M146" s="65">
        <v>-29980125</v>
      </c>
      <c r="N146" s="65">
        <v>-21670686</v>
      </c>
      <c r="O146" s="24"/>
      <c r="P146" s="68">
        <f>CODIGOS2018[[#This Row],[RECAUDOS]]+CODIGOS2018[[#This Row],[AJUSTE]]</f>
        <v>-21670686</v>
      </c>
      <c r="Q14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6" s="60"/>
      <c r="T146" s="60"/>
      <c r="U146" s="26" t="s">
        <v>502</v>
      </c>
      <c r="V146" s="27" t="e">
        <f>IF(Q146="SALUD","SALUD",IF(CODIGOS2018[[#This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6" s="28">
        <v>10</v>
      </c>
      <c r="AA14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6" s="28" t="s">
        <v>503</v>
      </c>
      <c r="AC14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6" s="28" t="s">
        <v>489</v>
      </c>
      <c r="AE14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6" s="28" t="s">
        <v>371</v>
      </c>
      <c r="AG146" s="46" t="s">
        <v>462</v>
      </c>
      <c r="AH14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6" s="47" t="s">
        <v>320</v>
      </c>
      <c r="AJ14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6" s="72" t="str">
        <f>CONCATENATE(CODIGOS2018[[#This Row],[Código CGR]]," ",CODIGOS2018[[#This Row],[CGR OEI]]," ",CODIGOS2018[[#This Row],[CGR Dest]]," ",CODIGOS2018[[#This Row],[SIT FONDOS]])</f>
        <v>1.1.02.01.03.01 006 099 C</v>
      </c>
      <c r="AR146" s="73" t="e">
        <f>IF(AND(CODIGOS2018[[#This Row],[MARCA SALUD Y CONTRALORIA]]&lt;&gt;"SALUD",COUNTIF([1]!PLANOPROG[AUX LINEA],CODIGOS2018[[#This Row],[Aux PROG CGR]])=0),"INCLUIR","OK")</f>
        <v>#REF!</v>
      </c>
      <c r="AS146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1.1.02.01.03.01 006 099 C 000000000000000</v>
      </c>
      <c r="AT146" s="73" t="e">
        <f>IF(AND(CODIGOS2018[[#This Row],[MARCA SALUD Y CONTRALORIA]]&lt;&gt;"SALUD",COUNTIF([1]!PLANOEJEC[AUX LINEA],CODIGOS2018[[#This Row],[Aux EJEC CGR]])=0),"INCLUIR","OK")</f>
        <v>#REF!</v>
      </c>
      <c r="AU14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6" s="76" t="str">
        <f>CONCATENATE(MID(D146,1,1),".",MID(D146,3,1),".",MID(D146,4,2),".",MID(D146,6,2),".",MID(D146,8,2),".",MID(D146,10,2))</f>
        <v>1.1.02.01.03.01</v>
      </c>
      <c r="AW146" s="77">
        <f>+LEN(CODIGOS2018[[#This Row],[POS PRE]])</f>
        <v>13</v>
      </c>
      <c r="AX146" s="76" t="b">
        <f>+EXACT(CODIGOS2018[[#This Row],[CODIGO AUTOMATICO CGR]],CODIGOS2018[[#This Row],[Código CGR]])</f>
        <v>1</v>
      </c>
      <c r="AY146" s="78" t="s">
        <v>320</v>
      </c>
      <c r="AZ146" s="78" t="b">
        <f>EXACT(CODIGOS2018[[#This Row],[Código FUT]],CODIGOS2018[[#This Row],[CODIFICACION MARCO FISCAL]])</f>
        <v>1</v>
      </c>
      <c r="BA146" s="81" t="s">
        <v>320</v>
      </c>
      <c r="BB146" s="82" t="b">
        <f>EXACT(CODIGOS2018[[#This Row],[Código FUT]],CODIGOS2018[[#This Row],[REPORTE II TRIM]])</f>
        <v>1</v>
      </c>
      <c r="BC146" s="135" t="s">
        <v>320</v>
      </c>
      <c r="BD146" s="135" t="b">
        <f>EXACT(CODIGOS2018[[#This Row],[Código FUT]],CODIGOS2018[[#This Row],[FUT DECRETO LIQ 2019]])</f>
        <v>1</v>
      </c>
    </row>
    <row r="147" spans="1:56" s="23" customFormat="1" ht="15" customHeight="1" x14ac:dyDescent="0.25">
      <c r="A14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0-0181 1105 110201030102 11020102 9999</v>
      </c>
      <c r="B147" s="4" t="s">
        <v>214</v>
      </c>
      <c r="C147" s="64">
        <v>1105</v>
      </c>
      <c r="D147" s="4" t="s">
        <v>22</v>
      </c>
      <c r="E147" s="64">
        <v>11020102</v>
      </c>
      <c r="F147" s="64">
        <v>9999</v>
      </c>
      <c r="G147" s="4" t="s">
        <v>389</v>
      </c>
      <c r="H147" s="65">
        <v>-126768024</v>
      </c>
      <c r="I147" s="65">
        <v>0</v>
      </c>
      <c r="J147" s="65">
        <v>0</v>
      </c>
      <c r="K147" s="65">
        <v>0</v>
      </c>
      <c r="L147" s="65">
        <v>0</v>
      </c>
      <c r="M147" s="65">
        <v>-126768024</v>
      </c>
      <c r="N147" s="65">
        <v>-109148822</v>
      </c>
      <c r="O147" s="24"/>
      <c r="P147" s="68">
        <f>CODIGOS2018[[#This Row],[RECAUDOS]]+CODIGOS2018[[#This Row],[AJUSTE]]</f>
        <v>-109148822</v>
      </c>
      <c r="Q14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7" s="60"/>
      <c r="T147" s="60"/>
      <c r="U147" s="26" t="s">
        <v>502</v>
      </c>
      <c r="V147" s="27" t="e">
        <f>IF(Q147="SALUD","SALUD",IF(CODIGOS2018[[#This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7" s="28">
        <v>10</v>
      </c>
      <c r="AA14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7" s="28" t="s">
        <v>503</v>
      </c>
      <c r="AC14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7" s="28" t="s">
        <v>489</v>
      </c>
      <c r="AE14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7" s="28" t="s">
        <v>371</v>
      </c>
      <c r="AG147" s="46" t="s">
        <v>462</v>
      </c>
      <c r="AH14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7" s="47" t="s">
        <v>320</v>
      </c>
      <c r="AJ14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7" s="72" t="str">
        <f>CONCATENATE(CODIGOS2018[[#This Row],[Código CGR]]," ",CODIGOS2018[[#This Row],[CGR OEI]]," ",CODIGOS2018[[#This Row],[CGR Dest]]," ",CODIGOS2018[[#This Row],[SIT FONDOS]])</f>
        <v>1.1.02.01.03.01 006 099 C</v>
      </c>
      <c r="AR147" s="73" t="e">
        <f>IF(AND(CODIGOS2018[[#This Row],[MARCA SALUD Y CONTRALORIA]]&lt;&gt;"SALUD",COUNTIF([1]!PLANOPROG[AUX LINEA],CODIGOS2018[[#This Row],[Aux PROG CGR]])=0),"INCLUIR","OK")</f>
        <v>#REF!</v>
      </c>
      <c r="AS147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1.1.02.01.03.01 006 099 C 000000000000000</v>
      </c>
      <c r="AT147" s="73" t="e">
        <f>IF(AND(CODIGOS2018[[#This Row],[MARCA SALUD Y CONTRALORIA]]&lt;&gt;"SALUD",COUNTIF([1]!PLANOEJEC[AUX LINEA],CODIGOS2018[[#This Row],[Aux EJEC CGR]])=0),"INCLUIR","OK")</f>
        <v>#REF!</v>
      </c>
      <c r="AU14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7" s="76" t="str">
        <f>CONCATENATE(MID(D147,1,1),".",MID(D147,3,1),".",MID(D147,4,2),".",MID(D147,6,2),".",MID(D147,8,2),".",MID(D147,10,2))</f>
        <v>1.1.02.01.03.01</v>
      </c>
      <c r="AW147" s="77">
        <f>+LEN(CODIGOS2018[[#This Row],[POS PRE]])</f>
        <v>13</v>
      </c>
      <c r="AX147" s="76" t="b">
        <f>+EXACT(CODIGOS2018[[#This Row],[CODIGO AUTOMATICO CGR]],CODIGOS2018[[#This Row],[Código CGR]])</f>
        <v>1</v>
      </c>
      <c r="AY147" s="78" t="s">
        <v>320</v>
      </c>
      <c r="AZ147" s="78" t="b">
        <f>EXACT(CODIGOS2018[[#This Row],[Código FUT]],CODIGOS2018[[#This Row],[CODIFICACION MARCO FISCAL]])</f>
        <v>1</v>
      </c>
      <c r="BA147" s="81" t="s">
        <v>320</v>
      </c>
      <c r="BB147" s="82" t="b">
        <f>EXACT(CODIGOS2018[[#This Row],[Código FUT]],CODIGOS2018[[#This Row],[REPORTE II TRIM]])</f>
        <v>1</v>
      </c>
      <c r="BC147" s="135" t="s">
        <v>320</v>
      </c>
      <c r="BD147" s="135" t="b">
        <f>EXACT(CODIGOS2018[[#This Row],[Código FUT]],CODIGOS2018[[#This Row],[FUT DECRETO LIQ 2019]])</f>
        <v>1</v>
      </c>
    </row>
    <row r="148" spans="1:56" s="23" customFormat="1" ht="15" customHeight="1" x14ac:dyDescent="0.25">
      <c r="A14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0-0182 1105 11020203010113 11020201 9999</v>
      </c>
      <c r="B148" s="4" t="s">
        <v>215</v>
      </c>
      <c r="C148" s="64">
        <v>1105</v>
      </c>
      <c r="D148" s="4" t="s">
        <v>84</v>
      </c>
      <c r="E148" s="64">
        <v>11020201</v>
      </c>
      <c r="F148" s="64">
        <v>9999</v>
      </c>
      <c r="G148" s="4" t="s">
        <v>432</v>
      </c>
      <c r="H148" s="65">
        <v>-2274169458</v>
      </c>
      <c r="I148" s="65">
        <v>0</v>
      </c>
      <c r="J148" s="65">
        <v>0</v>
      </c>
      <c r="K148" s="65">
        <v>-211587358</v>
      </c>
      <c r="L148" s="65">
        <v>0</v>
      </c>
      <c r="M148" s="65">
        <v>-2485756816</v>
      </c>
      <c r="N148" s="65">
        <v>-2485756816</v>
      </c>
      <c r="O148" s="24"/>
      <c r="P148" s="68">
        <f>CODIGOS2018[[#This Row],[RECAUDOS]]+CODIGOS2018[[#This Row],[AJUSTE]]</f>
        <v>-2485756816</v>
      </c>
      <c r="Q14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8" s="60"/>
      <c r="T148" s="60"/>
      <c r="U148" s="26" t="s">
        <v>548</v>
      </c>
      <c r="V148" s="27" t="e">
        <f>IF(Q148="SALUD","SALUD",IF(CODIGOS2018[[#This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8" s="28">
        <v>10</v>
      </c>
      <c r="AA14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8" s="28" t="s">
        <v>471</v>
      </c>
      <c r="AC14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8" s="28" t="s">
        <v>503</v>
      </c>
      <c r="AE14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8" s="28" t="s">
        <v>270</v>
      </c>
      <c r="AG148" s="46" t="s">
        <v>540</v>
      </c>
      <c r="AH14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8" s="47" t="s">
        <v>346</v>
      </c>
      <c r="AJ14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8" s="72" t="str">
        <f>CONCATENATE(CODIGOS2018[[#This Row],[Código CGR]]," ",CODIGOS2018[[#This Row],[CGR OEI]]," ",CODIGOS2018[[#This Row],[CGR Dest]]," ",CODIGOS2018[[#This Row],[SIT FONDOS]])</f>
        <v>1.1.02.02.03.01.01.98 019 006 S</v>
      </c>
      <c r="AR148" s="73" t="e">
        <f>IF(AND(CODIGOS2018[[#This Row],[MARCA SALUD Y CONTRALORIA]]&lt;&gt;"SALUD",COUNTIF([1]!PLANOPROG[AUX LINEA],CODIGOS2018[[#This Row],[Aux PROG CGR]])=0),"INCLUIR","OK")</f>
        <v>#REF!</v>
      </c>
      <c r="AS148" s="72" t="str">
        <f>CONCATENATE(CODIGOS2018[[#This Row],[Código CGR]]," ",CODIGOS2018[[#This Row],[CGR OEI]]," ",CODIGOS2018[[#This Row],[CGR Dest]]," ",CODIGOS2018[[#This Row],[SIT FONDOS]]," ",CODIGOS2018[[#This Row],[CGR Tercero]])</f>
        <v>1.1.02.02.03.01.01.98 019 006 S 012201010000000</v>
      </c>
      <c r="AT148" s="73" t="e">
        <f>IF(AND(CODIGOS2018[[#This Row],[MARCA SALUD Y CONTRALORIA]]&lt;&gt;"SALUD",COUNTIF([1]!PLANOEJEC[AUX LINEA],CODIGOS2018[[#This Row],[Aux EJEC CGR]])=0),"INCLUIR","OK")</f>
        <v>#REF!</v>
      </c>
      <c r="AU14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8" s="76" t="str">
        <f>CONCATENATE(MID(D148,1,1),".",MID(D148,3,1),".",MID(D148,4,2),".",MID(D148,6,2),".",MID(D148,8,2),".",MID(D148,10,2),".",MID(D148,12,2),".",MID(D148,14,2))</f>
        <v>1.1.02.02.03.01.01.13</v>
      </c>
      <c r="AW148" s="77">
        <f>+LEN(CODIGOS2018[[#This Row],[POS PRE]])</f>
        <v>15</v>
      </c>
      <c r="AX148" s="76" t="b">
        <f>+EXACT(CODIGOS2018[[#This Row],[CODIGO AUTOMATICO CGR]],CODIGOS2018[[#This Row],[Código CGR]])</f>
        <v>0</v>
      </c>
      <c r="AY148" s="78" t="s">
        <v>346</v>
      </c>
      <c r="AZ148" s="78" t="b">
        <f>EXACT(CODIGOS2018[[#This Row],[Código FUT]],CODIGOS2018[[#This Row],[CODIFICACION MARCO FISCAL]])</f>
        <v>1</v>
      </c>
      <c r="BA148" s="81" t="s">
        <v>346</v>
      </c>
      <c r="BB148" s="82" t="b">
        <f>EXACT(CODIGOS2018[[#This Row],[Código FUT]],CODIGOS2018[[#This Row],[REPORTE II TRIM]])</f>
        <v>1</v>
      </c>
      <c r="BC148" s="135" t="s">
        <v>346</v>
      </c>
      <c r="BD148" s="135" t="b">
        <f>EXACT(CODIGOS2018[[#This Row],[Código FUT]],CODIGOS2018[[#This Row],[FUT DECRETO LIQ 2019]])</f>
        <v>1</v>
      </c>
    </row>
    <row r="149" spans="1:56" s="23" customFormat="1" ht="15" customHeight="1" x14ac:dyDescent="0.25">
      <c r="A14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0-0185 1105 1102020301010901 11020201 9999</v>
      </c>
      <c r="B149" s="4" t="s">
        <v>216</v>
      </c>
      <c r="C149" s="64">
        <v>1105</v>
      </c>
      <c r="D149" s="4" t="s">
        <v>85</v>
      </c>
      <c r="E149" s="64">
        <v>11020201</v>
      </c>
      <c r="F149" s="64">
        <v>9999</v>
      </c>
      <c r="G149" s="4" t="s">
        <v>433</v>
      </c>
      <c r="H149" s="65">
        <v>-5162000000</v>
      </c>
      <c r="I149" s="65">
        <v>0</v>
      </c>
      <c r="J149" s="65">
        <v>0</v>
      </c>
      <c r="K149" s="65">
        <v>0</v>
      </c>
      <c r="L149" s="65">
        <v>600767107</v>
      </c>
      <c r="M149" s="65">
        <v>-4561232893</v>
      </c>
      <c r="N149" s="65">
        <v>-4561232893</v>
      </c>
      <c r="O149" s="24"/>
      <c r="P149" s="68">
        <f>CODIGOS2018[[#This Row],[RECAUDOS]]+CODIGOS2018[[#This Row],[AJUSTE]]</f>
        <v>-4561232893</v>
      </c>
      <c r="Q14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4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49" s="60"/>
      <c r="T149" s="60"/>
      <c r="U149" s="26" t="s">
        <v>516</v>
      </c>
      <c r="V149" s="27" t="e">
        <f>IF(Q149="SALUD","SALUD",IF(CODIGOS2018[[#This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4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4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4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49" s="28">
        <v>10</v>
      </c>
      <c r="AA14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49" s="28" t="s">
        <v>513</v>
      </c>
      <c r="AC14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49" s="28" t="s">
        <v>517</v>
      </c>
      <c r="AE14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49" s="28" t="s">
        <v>270</v>
      </c>
      <c r="AG149" s="46" t="s">
        <v>541</v>
      </c>
      <c r="AH14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49" s="47" t="s">
        <v>340</v>
      </c>
      <c r="AJ14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4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4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49" s="72" t="str">
        <f>CONCATENATE(CODIGOS2018[[#This Row],[Código CGR]]," ",CODIGOS2018[[#This Row],[CGR OEI]]," ",CODIGOS2018[[#This Row],[CGR Dest]]," ",CODIGOS2018[[#This Row],[SIT FONDOS]])</f>
        <v>1.1.02.02.03.01.01.08 013 021 S</v>
      </c>
      <c r="AR149" s="73" t="e">
        <f>IF(AND(CODIGOS2018[[#This Row],[MARCA SALUD Y CONTRALORIA]]&lt;&gt;"SALUD",COUNTIF([1]!PLANOPROG[AUX LINEA],CODIGOS2018[[#This Row],[Aux PROG CGR]])=0),"INCLUIR","OK")</f>
        <v>#REF!</v>
      </c>
      <c r="AS149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1.1.02.02.03.01.01.08 013 021 S 011301010000000</v>
      </c>
      <c r="AT149" s="73" t="e">
        <f>IF(AND(CODIGOS2018[[#This Row],[MARCA SALUD Y CONTRALORIA]]&lt;&gt;"SALUD",COUNTIF([1]!PLANOEJEC[AUX LINEA],CODIGOS2018[[#This Row],[Aux EJEC CGR]])=0),"INCLUIR","OK")</f>
        <v>#REF!</v>
      </c>
      <c r="AU14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49" s="76" t="str">
        <f>CONCATENATE(MID(D149,1,1),".",MID(D149,3,1),".",MID(D149,4,2),".",MID(D149,6,2),".",MID(D149,8,2),".",MID(D149,10,2),".",MID(D149,12,2),".",MID(D149,14,2),".",MID(D149,16,2))</f>
        <v>1.1.02.02.03.01.01.09.01</v>
      </c>
      <c r="AW149" s="77">
        <f>+LEN(CODIGOS2018[[#This Row],[POS PRE]])</f>
        <v>17</v>
      </c>
      <c r="AX149" s="76" t="b">
        <f>+EXACT(CODIGOS2018[[#This Row],[CODIGO AUTOMATICO CGR]],CODIGOS2018[[#This Row],[Código CGR]])</f>
        <v>0</v>
      </c>
      <c r="AY149" s="78" t="s">
        <v>340</v>
      </c>
      <c r="AZ149" s="78" t="b">
        <f>EXACT(CODIGOS2018[[#This Row],[Código FUT]],CODIGOS2018[[#This Row],[CODIFICACION MARCO FISCAL]])</f>
        <v>1</v>
      </c>
      <c r="BA149" s="81" t="s">
        <v>340</v>
      </c>
      <c r="BB149" s="82" t="b">
        <f>EXACT(CODIGOS2018[[#This Row],[Código FUT]],CODIGOS2018[[#This Row],[REPORTE II TRIM]])</f>
        <v>1</v>
      </c>
      <c r="BC149" s="135" t="s">
        <v>340</v>
      </c>
      <c r="BD149" s="135" t="b">
        <f>EXACT(CODIGOS2018[[#This Row],[Código FUT]],CODIGOS2018[[#This Row],[FUT DECRETO LIQ 2019]])</f>
        <v>1</v>
      </c>
    </row>
    <row r="150" spans="1:56" s="23" customFormat="1" ht="15" customHeight="1" x14ac:dyDescent="0.25">
      <c r="A15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0-0208 1105 11010131 11010101 9999</v>
      </c>
      <c r="B150" s="4" t="s">
        <v>217</v>
      </c>
      <c r="C150" s="64">
        <v>1105</v>
      </c>
      <c r="D150" s="4" t="s">
        <v>4</v>
      </c>
      <c r="E150" s="64">
        <v>11010101</v>
      </c>
      <c r="F150" s="64">
        <v>9999</v>
      </c>
      <c r="G150" s="4" t="s">
        <v>376</v>
      </c>
      <c r="H150" s="65">
        <v>-5304194422</v>
      </c>
      <c r="I150" s="65">
        <v>0</v>
      </c>
      <c r="J150" s="65">
        <v>0</v>
      </c>
      <c r="K150" s="65">
        <v>0</v>
      </c>
      <c r="L150" s="65">
        <v>0</v>
      </c>
      <c r="M150" s="65">
        <v>-5304194422</v>
      </c>
      <c r="N150" s="65">
        <v>-5633174541</v>
      </c>
      <c r="O150" s="24"/>
      <c r="P150" s="68">
        <f>CODIGOS2018[[#This Row],[RECAUDOS]]+CODIGOS2018[[#This Row],[AJUSTE]]</f>
        <v>-5633174541</v>
      </c>
      <c r="Q15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0" s="60"/>
      <c r="T150" s="60"/>
      <c r="U150" s="26" t="s">
        <v>459</v>
      </c>
      <c r="V150" s="27" t="e">
        <f>IF(Q150="SALUD","SALUD",IF(CODIGOS2018[[#This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0" s="28">
        <v>10</v>
      </c>
      <c r="AA15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0" s="28" t="s">
        <v>460</v>
      </c>
      <c r="AC15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0" s="28" t="s">
        <v>500</v>
      </c>
      <c r="AE15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0" s="28" t="s">
        <v>371</v>
      </c>
      <c r="AG150" s="46" t="s">
        <v>462</v>
      </c>
      <c r="AH15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0" s="47" t="s">
        <v>307</v>
      </c>
      <c r="AJ15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0" s="72" t="str">
        <f>CONCATENATE(CODIGOS2018[[#This Row],[Código CGR]]," ",CODIGOS2018[[#This Row],[CGR OEI]]," ",CODIGOS2018[[#This Row],[CGR Dest]]," ",CODIGOS2018[[#This Row],[SIT FONDOS]])</f>
        <v>1.1.01.01.31 002 039 C</v>
      </c>
      <c r="AR150" s="73" t="e">
        <f>IF(AND(CODIGOS2018[[#This Row],[MARCA SALUD Y CONTRALORIA]]&lt;&gt;"SALUD",COUNTIF([1]!PLANOPROG[AUX LINEA],CODIGOS2018[[#This Row],[Aux PROG CGR]])=0),"INCLUIR","OK")</f>
        <v>#REF!</v>
      </c>
      <c r="AS150" s="72" t="str">
        <f>CONCATENATE(CODIGOS2018[[#This Row],[Código CGR]]," ",CODIGOS2018[[#This Row],[CGR OEI]]," ",CODIGOS2018[[#This Row],[CGR Dest]]," ",CODIGOS2018[[#This Row],[SIT FONDOS]]," ",CODIGOS2018[[#This Row],[CGR Tercero]])</f>
        <v>1.1.01.01.31 002 039 C 000000000000000</v>
      </c>
      <c r="AT150" s="73" t="e">
        <f>IF(AND(CODIGOS2018[[#This Row],[MARCA SALUD Y CONTRALORIA]]&lt;&gt;"SALUD",COUNTIF([1]!PLANOEJEC[AUX LINEA],CODIGOS2018[[#This Row],[Aux EJEC CGR]])=0),"INCLUIR","OK")</f>
        <v>#REF!</v>
      </c>
      <c r="AU15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0" s="76" t="str">
        <f>CONCATENATE(MID(D150,1,1),".",MID(D150,3,1),".",MID(D150,4,2),".",MID(D150,6,2),".",MID(D150,8,2))</f>
        <v>1.1.01.01.31</v>
      </c>
      <c r="AW150" s="77">
        <f>+LEN(CODIGOS2018[[#This Row],[POS PRE]])</f>
        <v>9</v>
      </c>
      <c r="AX150" s="76" t="b">
        <f>+EXACT(CODIGOS2018[[#This Row],[CODIGO AUTOMATICO CGR]],CODIGOS2018[[#This Row],[Código CGR]])</f>
        <v>1</v>
      </c>
      <c r="AY150" s="78" t="s">
        <v>307</v>
      </c>
      <c r="AZ150" s="78" t="b">
        <f>EXACT(CODIGOS2018[[#This Row],[Código FUT]],CODIGOS2018[[#This Row],[CODIFICACION MARCO FISCAL]])</f>
        <v>1</v>
      </c>
      <c r="BA150" s="81" t="s">
        <v>307</v>
      </c>
      <c r="BB150" s="82" t="b">
        <f>EXACT(CODIGOS2018[[#This Row],[Código FUT]],CODIGOS2018[[#This Row],[REPORTE II TRIM]])</f>
        <v>1</v>
      </c>
      <c r="BC150" s="135" t="s">
        <v>307</v>
      </c>
      <c r="BD150" s="135" t="b">
        <f>EXACT(CODIGOS2018[[#This Row],[Código FUT]],CODIGOS2018[[#This Row],[FUT DECRETO LIQ 2019]])</f>
        <v>1</v>
      </c>
    </row>
    <row r="151" spans="1:56" s="23" customFormat="1" ht="15" customHeight="1" x14ac:dyDescent="0.25">
      <c r="A15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0-0208 1105 1101013101 11010101 9999</v>
      </c>
      <c r="B151" s="4" t="s">
        <v>217</v>
      </c>
      <c r="C151" s="64">
        <v>1105</v>
      </c>
      <c r="D151" s="4" t="s">
        <v>5</v>
      </c>
      <c r="E151" s="64">
        <v>11010101</v>
      </c>
      <c r="F151" s="64">
        <v>9999</v>
      </c>
      <c r="G151" s="4" t="s">
        <v>377</v>
      </c>
      <c r="H151" s="65">
        <v>-685554441</v>
      </c>
      <c r="I151" s="65">
        <v>0</v>
      </c>
      <c r="J151" s="65">
        <v>0</v>
      </c>
      <c r="K151" s="65">
        <v>0</v>
      </c>
      <c r="L151" s="65">
        <v>0</v>
      </c>
      <c r="M151" s="65">
        <v>-685554441</v>
      </c>
      <c r="N151" s="65">
        <v>-407027928</v>
      </c>
      <c r="O151" s="24"/>
      <c r="P151" s="68">
        <f>CODIGOS2018[[#This Row],[RECAUDOS]]+CODIGOS2018[[#This Row],[AJUSTE]]</f>
        <v>-407027928</v>
      </c>
      <c r="Q15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1" s="60"/>
      <c r="T151" s="60"/>
      <c r="U151" s="26" t="s">
        <v>459</v>
      </c>
      <c r="V151" s="27" t="e">
        <f>IF(Q151="SALUD","SALUD",IF(CODIGOS2018[[#This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1" s="28">
        <v>10</v>
      </c>
      <c r="AA15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1" s="28" t="s">
        <v>463</v>
      </c>
      <c r="AC15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1" s="28" t="s">
        <v>500</v>
      </c>
      <c r="AE15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1" s="28" t="s">
        <v>371</v>
      </c>
      <c r="AG151" s="46" t="s">
        <v>462</v>
      </c>
      <c r="AH15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1" s="47" t="s">
        <v>308</v>
      </c>
      <c r="AJ15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1" s="72" t="str">
        <f>CONCATENATE(CODIGOS2018[[#This Row],[Código CGR]]," ",CODIGOS2018[[#This Row],[CGR OEI]]," ",CODIGOS2018[[#This Row],[CGR Dest]]," ",CODIGOS2018[[#This Row],[SIT FONDOS]])</f>
        <v>1.1.01.01.31 050 039 C</v>
      </c>
      <c r="AR151" s="73" t="e">
        <f>IF(AND(CODIGOS2018[[#This Row],[MARCA SALUD Y CONTRALORIA]]&lt;&gt;"SALUD",COUNTIF([1]!PLANOPROG[AUX LINEA],CODIGOS2018[[#This Row],[Aux PROG CGR]])=0),"INCLUIR","OK")</f>
        <v>#REF!</v>
      </c>
      <c r="AS151" s="72" t="str">
        <f>CONCATENATE(CODIGOS2018[[#This Row],[Código CGR]]," ",CODIGOS2018[[#This Row],[CGR OEI]]," ",CODIGOS2018[[#This Row],[CGR Dest]]," ",CODIGOS2018[[#This Row],[SIT FONDOS]]," ",CODIGOS2018[[#This Row],[CGR Tercero]])</f>
        <v>1.1.01.01.31 050 039 C 000000000000000</v>
      </c>
      <c r="AT151" s="73" t="e">
        <f>IF(AND(CODIGOS2018[[#This Row],[MARCA SALUD Y CONTRALORIA]]&lt;&gt;"SALUD",COUNTIF([1]!PLANOEJEC[AUX LINEA],CODIGOS2018[[#This Row],[Aux EJEC CGR]])=0),"INCLUIR","OK")</f>
        <v>#REF!</v>
      </c>
      <c r="AU15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1" s="76" t="str">
        <f>CONCATENATE(MID(D151,1,1),".",MID(D151,3,1),".",MID(D151,4,2),".",MID(D151,6,2),".",MID(D151,8,2))</f>
        <v>1.1.01.01.31</v>
      </c>
      <c r="AW151" s="77">
        <f>+LEN(CODIGOS2018[[#This Row],[POS PRE]])</f>
        <v>11</v>
      </c>
      <c r="AX151" s="76" t="b">
        <f>+EXACT(CODIGOS2018[[#This Row],[CODIGO AUTOMATICO CGR]],CODIGOS2018[[#This Row],[Código CGR]])</f>
        <v>1</v>
      </c>
      <c r="AY151" s="78" t="s">
        <v>308</v>
      </c>
      <c r="AZ151" s="78" t="b">
        <f>EXACT(CODIGOS2018[[#This Row],[Código FUT]],CODIGOS2018[[#This Row],[CODIFICACION MARCO FISCAL]])</f>
        <v>1</v>
      </c>
      <c r="BA151" s="81" t="s">
        <v>308</v>
      </c>
      <c r="BB151" s="82" t="b">
        <f>EXACT(CODIGOS2018[[#This Row],[Código FUT]],CODIGOS2018[[#This Row],[REPORTE II TRIM]])</f>
        <v>1</v>
      </c>
      <c r="BC151" s="135" t="s">
        <v>308</v>
      </c>
      <c r="BD151" s="135" t="b">
        <f>EXACT(CODIGOS2018[[#This Row],[Código FUT]],CODIGOS2018[[#This Row],[FUT DECRETO LIQ 2019]])</f>
        <v>1</v>
      </c>
    </row>
    <row r="152" spans="1:56" s="23" customFormat="1" ht="15" customHeight="1" x14ac:dyDescent="0.25">
      <c r="A15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0-0208 1105 110201031502 11020102 9999</v>
      </c>
      <c r="B152" s="4" t="s">
        <v>217</v>
      </c>
      <c r="C152" s="64">
        <v>1105</v>
      </c>
      <c r="D152" s="4" t="s">
        <v>24</v>
      </c>
      <c r="E152" s="64">
        <v>11020102</v>
      </c>
      <c r="F152" s="64">
        <v>9999</v>
      </c>
      <c r="G152" s="4" t="s">
        <v>391</v>
      </c>
      <c r="H152" s="65">
        <v>-44000000</v>
      </c>
      <c r="I152" s="65">
        <v>0</v>
      </c>
      <c r="J152" s="65">
        <v>0</v>
      </c>
      <c r="K152" s="65">
        <v>0</v>
      </c>
      <c r="L152" s="65">
        <v>0</v>
      </c>
      <c r="M152" s="65">
        <v>-44000000</v>
      </c>
      <c r="N152" s="65">
        <v>-55943633.600000001</v>
      </c>
      <c r="O152" s="24"/>
      <c r="P152" s="68">
        <f>CODIGOS2018[[#This Row],[RECAUDOS]]+CODIGOS2018[[#This Row],[AJUSTE]]</f>
        <v>-55943633.600000001</v>
      </c>
      <c r="Q15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2" s="60"/>
      <c r="T152" s="60"/>
      <c r="U152" s="26" t="s">
        <v>506</v>
      </c>
      <c r="V152" s="27" t="e">
        <f>IF(Q152="SALUD","SALUD",IF(CODIGOS2018[[#This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2" s="28">
        <v>10</v>
      </c>
      <c r="AA15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2" s="28" t="s">
        <v>503</v>
      </c>
      <c r="AC15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2" s="28" t="s">
        <v>500</v>
      </c>
      <c r="AE15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2" s="28" t="s">
        <v>371</v>
      </c>
      <c r="AG152" s="46" t="s">
        <v>462</v>
      </c>
      <c r="AH15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2" s="47" t="s">
        <v>323</v>
      </c>
      <c r="AJ15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2" s="72" t="str">
        <f>CONCATENATE(CODIGOS2018[[#This Row],[Código CGR]]," ",CODIGOS2018[[#This Row],[CGR OEI]]," ",CODIGOS2018[[#This Row],[CGR Dest]]," ",CODIGOS2018[[#This Row],[SIT FONDOS]])</f>
        <v>1.1.02.01.03.15 006 039 C</v>
      </c>
      <c r="AR152" s="73" t="e">
        <f>IF(AND(CODIGOS2018[[#This Row],[MARCA SALUD Y CONTRALORIA]]&lt;&gt;"SALUD",COUNTIF([1]!PLANOPROG[AUX LINEA],CODIGOS2018[[#This Row],[Aux PROG CGR]])=0),"INCLUIR","OK")</f>
        <v>#REF!</v>
      </c>
      <c r="AS152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1.1.02.01.03.15 006 039 C 000000000000000</v>
      </c>
      <c r="AT152" s="73" t="e">
        <f>IF(AND(CODIGOS2018[[#This Row],[MARCA SALUD Y CONTRALORIA]]&lt;&gt;"SALUD",COUNTIF([1]!PLANOEJEC[AUX LINEA],CODIGOS2018[[#This Row],[Aux EJEC CGR]])=0),"INCLUIR","OK")</f>
        <v>#REF!</v>
      </c>
      <c r="AU15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2" s="76" t="str">
        <f>CONCATENATE(MID(D152,1,1),".",MID(D152,3,1),".",MID(D152,4,2),".",MID(D152,6,2),".",MID(D152,8,2),".",MID(D152,10,2))</f>
        <v>1.1.02.01.03.15</v>
      </c>
      <c r="AW152" s="77">
        <f>+LEN(CODIGOS2018[[#This Row],[POS PRE]])</f>
        <v>13</v>
      </c>
      <c r="AX152" s="76" t="b">
        <f>+EXACT(CODIGOS2018[[#This Row],[CODIGO AUTOMATICO CGR]],CODIGOS2018[[#This Row],[Código CGR]])</f>
        <v>1</v>
      </c>
      <c r="AY152" s="78" t="s">
        <v>323</v>
      </c>
      <c r="AZ152" s="78" t="b">
        <f>EXACT(CODIGOS2018[[#This Row],[Código FUT]],CODIGOS2018[[#This Row],[CODIFICACION MARCO FISCAL]])</f>
        <v>1</v>
      </c>
      <c r="BA152" s="81" t="s">
        <v>323</v>
      </c>
      <c r="BB152" s="82" t="b">
        <f>EXACT(CODIGOS2018[[#This Row],[Código FUT]],CODIGOS2018[[#This Row],[REPORTE II TRIM]])</f>
        <v>1</v>
      </c>
      <c r="BC152" s="135" t="s">
        <v>323</v>
      </c>
      <c r="BD152" s="135" t="b">
        <f>EXACT(CODIGOS2018[[#This Row],[Código FUT]],CODIGOS2018[[#This Row],[FUT DECRETO LIQ 2019]])</f>
        <v>1</v>
      </c>
    </row>
    <row r="153" spans="1:56" s="23" customFormat="1" ht="15" customHeight="1" x14ac:dyDescent="0.25">
      <c r="A15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0-0208 1105 11020103150201 11020102 9999</v>
      </c>
      <c r="B153" s="4" t="s">
        <v>217</v>
      </c>
      <c r="C153" s="64">
        <v>1105</v>
      </c>
      <c r="D153" s="4" t="s">
        <v>25</v>
      </c>
      <c r="E153" s="64">
        <v>11020102</v>
      </c>
      <c r="F153" s="64">
        <v>9999</v>
      </c>
      <c r="G153" s="4" t="s">
        <v>392</v>
      </c>
      <c r="H153" s="65">
        <v>-312243324</v>
      </c>
      <c r="I153" s="65">
        <v>0</v>
      </c>
      <c r="J153" s="65">
        <v>0</v>
      </c>
      <c r="K153" s="65">
        <v>0</v>
      </c>
      <c r="L153" s="65">
        <v>0</v>
      </c>
      <c r="M153" s="65">
        <v>-312243324</v>
      </c>
      <c r="N153" s="65">
        <v>-351154732.20000005</v>
      </c>
      <c r="O153" s="24"/>
      <c r="P153" s="68">
        <f>CODIGOS2018[[#This Row],[RECAUDOS]]+CODIGOS2018[[#This Row],[AJUSTE]]</f>
        <v>-351154732.20000005</v>
      </c>
      <c r="Q15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3" s="60"/>
      <c r="T153" s="60"/>
      <c r="U153" s="26" t="s">
        <v>506</v>
      </c>
      <c r="V153" s="27" t="e">
        <f>IF(Q153="SALUD","SALUD",IF(CODIGOS2018[[#This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3" s="28">
        <v>10</v>
      </c>
      <c r="AA15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3" s="28" t="s">
        <v>463</v>
      </c>
      <c r="AC15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3" s="28" t="s">
        <v>500</v>
      </c>
      <c r="AE15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3" s="28" t="s">
        <v>371</v>
      </c>
      <c r="AG153" s="46" t="s">
        <v>462</v>
      </c>
      <c r="AH15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3" s="47" t="s">
        <v>323</v>
      </c>
      <c r="AJ15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3" s="72" t="str">
        <f>CONCATENATE(CODIGOS2018[[#This Row],[Código CGR]]," ",CODIGOS2018[[#This Row],[CGR OEI]]," ",CODIGOS2018[[#This Row],[CGR Dest]]," ",CODIGOS2018[[#This Row],[SIT FONDOS]])</f>
        <v>1.1.02.01.03.15 050 039 C</v>
      </c>
      <c r="AR153" s="73" t="e">
        <f>IF(AND(CODIGOS2018[[#This Row],[MARCA SALUD Y CONTRALORIA]]&lt;&gt;"SALUD",COUNTIF([1]!PLANOPROG[AUX LINEA],CODIGOS2018[[#This Row],[Aux PROG CGR]])=0),"INCLUIR","OK")</f>
        <v>#REF!</v>
      </c>
      <c r="AS153" s="72" t="str">
        <f>CONCATENATE(CODIGOS2018[[#This Row],[Código CGR]]," ",CODIGOS2018[[#This Row],[CGR OEI]]," ",CODIGOS2018[[#This Row],[CGR Dest]]," ",CODIGOS2018[[#This Row],[SIT FONDOS]]," ",CODIGOS2018[[#This Row],[CGR Tercero]])</f>
        <v>1.1.02.01.03.15 050 039 C 000000000000000</v>
      </c>
      <c r="AT153" s="73" t="e">
        <f>IF(AND(CODIGOS2018[[#This Row],[MARCA SALUD Y CONTRALORIA]]&lt;&gt;"SALUD",COUNTIF([1]!PLANOEJEC[AUX LINEA],CODIGOS2018[[#This Row],[Aux EJEC CGR]])=0),"INCLUIR","OK")</f>
        <v>#REF!</v>
      </c>
      <c r="AU15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3" s="76" t="str">
        <f>CONCATENATE(MID(D153,1,1),".",MID(D153,3,1),".",MID(D153,4,2),".",MID(D153,6,2),".",MID(D153,8,2),".",MID(D153,10,2))</f>
        <v>1.1.02.01.03.15</v>
      </c>
      <c r="AW153" s="77">
        <f>+LEN(CODIGOS2018[[#This Row],[POS PRE]])</f>
        <v>15</v>
      </c>
      <c r="AX153" s="76" t="b">
        <f>+EXACT(CODIGOS2018[[#This Row],[CODIGO AUTOMATICO CGR]],CODIGOS2018[[#This Row],[Código CGR]])</f>
        <v>1</v>
      </c>
      <c r="AY153" s="78" t="s">
        <v>323</v>
      </c>
      <c r="AZ153" s="78" t="b">
        <f>EXACT(CODIGOS2018[[#This Row],[Código FUT]],CODIGOS2018[[#This Row],[CODIFICACION MARCO FISCAL]])</f>
        <v>1</v>
      </c>
      <c r="BA153" s="81" t="s">
        <v>323</v>
      </c>
      <c r="BB153" s="82" t="b">
        <f>EXACT(CODIGOS2018[[#This Row],[Código FUT]],CODIGOS2018[[#This Row],[REPORTE II TRIM]])</f>
        <v>1</v>
      </c>
      <c r="BC153" s="135" t="s">
        <v>323</v>
      </c>
      <c r="BD153" s="135" t="b">
        <f>EXACT(CODIGOS2018[[#This Row],[Código FUT]],CODIGOS2018[[#This Row],[FUT DECRETO LIQ 2019]])</f>
        <v>1</v>
      </c>
    </row>
    <row r="154" spans="1:56" s="23" customFormat="1" ht="15" customHeight="1" x14ac:dyDescent="0.25">
      <c r="A15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0-0208 1105 110201039802 11020102 9999</v>
      </c>
      <c r="B154" s="4" t="s">
        <v>217</v>
      </c>
      <c r="C154" s="64">
        <v>1105</v>
      </c>
      <c r="D154" s="4" t="s">
        <v>30</v>
      </c>
      <c r="E154" s="64">
        <v>11020102</v>
      </c>
      <c r="F154" s="64">
        <v>9999</v>
      </c>
      <c r="G154" s="4" t="s">
        <v>395</v>
      </c>
      <c r="H154" s="65">
        <v>-220000000</v>
      </c>
      <c r="I154" s="65">
        <v>0</v>
      </c>
      <c r="J154" s="65">
        <v>0</v>
      </c>
      <c r="K154" s="65">
        <v>0</v>
      </c>
      <c r="L154" s="65">
        <v>0</v>
      </c>
      <c r="M154" s="65">
        <v>-220000000</v>
      </c>
      <c r="N154" s="65">
        <v>-297535650</v>
      </c>
      <c r="O154" s="24"/>
      <c r="P154" s="68">
        <f>CODIGOS2018[[#This Row],[RECAUDOS]]+CODIGOS2018[[#This Row],[AJUSTE]]</f>
        <v>-297535650</v>
      </c>
      <c r="Q15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4" s="60"/>
      <c r="T154" s="60"/>
      <c r="U154" s="26" t="s">
        <v>135</v>
      </c>
      <c r="V154" s="27" t="e">
        <f>IF(Q154="SALUD","SALUD",IF(CODIGOS2018[[#This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4" s="28">
        <v>10</v>
      </c>
      <c r="AA15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4" s="28" t="s">
        <v>503</v>
      </c>
      <c r="AC15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4" s="28" t="s">
        <v>500</v>
      </c>
      <c r="AE15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4" s="28" t="s">
        <v>371</v>
      </c>
      <c r="AG154" s="46" t="s">
        <v>462</v>
      </c>
      <c r="AH15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4" s="47" t="s">
        <v>328</v>
      </c>
      <c r="AJ15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4" s="72" t="str">
        <f>CONCATENATE(CODIGOS2018[[#This Row],[Código CGR]]," ",CODIGOS2018[[#This Row],[CGR OEI]]," ",CODIGOS2018[[#This Row],[CGR Dest]]," ",CODIGOS2018[[#This Row],[SIT FONDOS]])</f>
        <v>1.1.02.01.03.98 006 039 C</v>
      </c>
      <c r="AR154" s="73" t="e">
        <f>IF(AND(CODIGOS2018[[#This Row],[MARCA SALUD Y CONTRALORIA]]&lt;&gt;"SALUD",COUNTIF([1]!PLANOPROG[AUX LINEA],CODIGOS2018[[#This Row],[Aux PROG CGR]])=0),"INCLUIR","OK")</f>
        <v>#REF!</v>
      </c>
      <c r="AS154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1.1.02.01.03.98 006 039 C 000000000000000</v>
      </c>
      <c r="AT154" s="73" t="e">
        <f>IF(AND(CODIGOS2018[[#This Row],[MARCA SALUD Y CONTRALORIA]]&lt;&gt;"SALUD",COUNTIF([1]!PLANOEJEC[AUX LINEA],CODIGOS2018[[#This Row],[Aux EJEC CGR]])=0),"INCLUIR","OK")</f>
        <v>#REF!</v>
      </c>
      <c r="AU15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4" s="76" t="str">
        <f>CONCATENATE(MID(D154,1,1),".",MID(D154,3,1),".",MID(D154,4,2),".",MID(D154,6,2),".",MID(D154,8,2),".",MID(D154,10,2))</f>
        <v>1.1.02.01.03.98</v>
      </c>
      <c r="AW154" s="77">
        <f>+LEN(CODIGOS2018[[#This Row],[POS PRE]])</f>
        <v>13</v>
      </c>
      <c r="AX154" s="76" t="b">
        <f>+EXACT(CODIGOS2018[[#This Row],[CODIGO AUTOMATICO CGR]],CODIGOS2018[[#This Row],[Código CGR]])</f>
        <v>1</v>
      </c>
      <c r="AY154" s="78" t="s">
        <v>328</v>
      </c>
      <c r="AZ154" s="78" t="b">
        <f>EXACT(CODIGOS2018[[#This Row],[Código FUT]],CODIGOS2018[[#This Row],[CODIFICACION MARCO FISCAL]])</f>
        <v>1</v>
      </c>
      <c r="BA154" s="81" t="s">
        <v>328</v>
      </c>
      <c r="BB154" s="82" t="b">
        <f>EXACT(CODIGOS2018[[#This Row],[Código FUT]],CODIGOS2018[[#This Row],[REPORTE II TRIM]])</f>
        <v>1</v>
      </c>
      <c r="BC154" s="135" t="s">
        <v>328</v>
      </c>
      <c r="BD154" s="135" t="b">
        <f>EXACT(CODIGOS2018[[#This Row],[Código FUT]],CODIGOS2018[[#This Row],[FUT DECRETO LIQ 2019]])</f>
        <v>1</v>
      </c>
    </row>
    <row r="155" spans="1:56" s="23" customFormat="1" ht="15" customHeight="1" x14ac:dyDescent="0.25">
      <c r="A15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0-0208 1105 11020103980201 11020102 9999</v>
      </c>
      <c r="B155" s="4" t="s">
        <v>217</v>
      </c>
      <c r="C155" s="64">
        <v>1105</v>
      </c>
      <c r="D155" s="4" t="s">
        <v>31</v>
      </c>
      <c r="E155" s="64">
        <v>11020102</v>
      </c>
      <c r="F155" s="64">
        <v>9999</v>
      </c>
      <c r="G155" s="4" t="s">
        <v>396</v>
      </c>
      <c r="H155" s="65">
        <v>-703223105</v>
      </c>
      <c r="I155" s="65">
        <v>0</v>
      </c>
      <c r="J155" s="65">
        <v>0</v>
      </c>
      <c r="K155" s="65">
        <v>0</v>
      </c>
      <c r="L155" s="65">
        <v>0</v>
      </c>
      <c r="M155" s="65">
        <v>-703223105</v>
      </c>
      <c r="N155" s="65">
        <v>-770175172.60000002</v>
      </c>
      <c r="O155" s="24"/>
      <c r="P155" s="68">
        <f>CODIGOS2018[[#This Row],[RECAUDOS]]+CODIGOS2018[[#This Row],[AJUSTE]]</f>
        <v>-770175172.60000002</v>
      </c>
      <c r="Q15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5" s="60"/>
      <c r="T155" s="60"/>
      <c r="U155" s="26" t="s">
        <v>135</v>
      </c>
      <c r="V155" s="27" t="e">
        <f>IF(Q155="SALUD","SALUD",IF(CODIGOS2018[[#This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5" s="28">
        <v>10</v>
      </c>
      <c r="AA15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5" s="28" t="s">
        <v>463</v>
      </c>
      <c r="AC15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5" s="28" t="s">
        <v>500</v>
      </c>
      <c r="AE15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5" s="28" t="s">
        <v>371</v>
      </c>
      <c r="AG155" s="46" t="s">
        <v>462</v>
      </c>
      <c r="AH15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5" s="47" t="s">
        <v>328</v>
      </c>
      <c r="AJ15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5" s="72" t="str">
        <f>CONCATENATE(CODIGOS2018[[#This Row],[Código CGR]]," ",CODIGOS2018[[#This Row],[CGR OEI]]," ",CODIGOS2018[[#This Row],[CGR Dest]]," ",CODIGOS2018[[#This Row],[SIT FONDOS]])</f>
        <v>1.1.02.01.03.98 050 039 C</v>
      </c>
      <c r="AR155" s="73" t="e">
        <f>IF(AND(CODIGOS2018[[#This Row],[MARCA SALUD Y CONTRALORIA]]&lt;&gt;"SALUD",COUNTIF([1]!PLANOPROG[AUX LINEA],CODIGOS2018[[#This Row],[Aux PROG CGR]])=0),"INCLUIR","OK")</f>
        <v>#REF!</v>
      </c>
      <c r="AS155" s="72" t="str">
        <f>CONCATENATE(CODIGOS2018[[#This Row],[Código CGR]]," ",CODIGOS2018[[#This Row],[CGR OEI]]," ",CODIGOS2018[[#This Row],[CGR Dest]]," ",CODIGOS2018[[#This Row],[SIT FONDOS]]," ",CODIGOS2018[[#This Row],[CGR Tercero]])</f>
        <v>1.1.02.01.03.98 050 039 C 000000000000000</v>
      </c>
      <c r="AT155" s="73" t="e">
        <f>IF(AND(CODIGOS2018[[#This Row],[MARCA SALUD Y CONTRALORIA]]&lt;&gt;"SALUD",COUNTIF([1]!PLANOEJEC[AUX LINEA],CODIGOS2018[[#This Row],[Aux EJEC CGR]])=0),"INCLUIR","OK")</f>
        <v>#REF!</v>
      </c>
      <c r="AU15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5" s="76" t="str">
        <f>CONCATENATE(MID(D155,1,1),".",MID(D155,3,1),".",MID(D155,4,2),".",MID(D155,6,2),".",MID(D155,8,2),".",MID(D155,10,2))</f>
        <v>1.1.02.01.03.98</v>
      </c>
      <c r="AW155" s="77">
        <f>+LEN(CODIGOS2018[[#This Row],[POS PRE]])</f>
        <v>15</v>
      </c>
      <c r="AX155" s="76" t="b">
        <f>+EXACT(CODIGOS2018[[#This Row],[CODIGO AUTOMATICO CGR]],CODIGOS2018[[#This Row],[Código CGR]])</f>
        <v>1</v>
      </c>
      <c r="AY155" s="78" t="s">
        <v>328</v>
      </c>
      <c r="AZ155" s="78" t="b">
        <f>EXACT(CODIGOS2018[[#This Row],[Código FUT]],CODIGOS2018[[#This Row],[CODIFICACION MARCO FISCAL]])</f>
        <v>1</v>
      </c>
      <c r="BA155" s="81" t="s">
        <v>328</v>
      </c>
      <c r="BB155" s="82" t="b">
        <f>EXACT(CODIGOS2018[[#This Row],[Código FUT]],CODIGOS2018[[#This Row],[REPORTE II TRIM]])</f>
        <v>1</v>
      </c>
      <c r="BC155" s="135" t="s">
        <v>328</v>
      </c>
      <c r="BD155" s="135" t="b">
        <f>EXACT(CODIGOS2018[[#This Row],[Código FUT]],CODIGOS2018[[#This Row],[FUT DECRETO LIQ 2019]])</f>
        <v>1</v>
      </c>
    </row>
    <row r="156" spans="1:56" s="23" customFormat="1" ht="15" customHeight="1" x14ac:dyDescent="0.25">
      <c r="A15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0-0209 1105 11010273 11010209 9999</v>
      </c>
      <c r="B156" s="4" t="s">
        <v>218</v>
      </c>
      <c r="C156" s="64">
        <v>1105</v>
      </c>
      <c r="D156" s="4" t="s">
        <v>53</v>
      </c>
      <c r="E156" s="64">
        <v>11010209</v>
      </c>
      <c r="F156" s="64">
        <v>9999</v>
      </c>
      <c r="G156" s="4" t="s">
        <v>415</v>
      </c>
      <c r="H156" s="65">
        <v>-300000000</v>
      </c>
      <c r="I156" s="65">
        <v>0</v>
      </c>
      <c r="J156" s="65">
        <v>0</v>
      </c>
      <c r="K156" s="65">
        <v>0</v>
      </c>
      <c r="L156" s="65">
        <v>0</v>
      </c>
      <c r="M156" s="65">
        <v>-300000000</v>
      </c>
      <c r="N156" s="65">
        <v>-105993978</v>
      </c>
      <c r="O156" s="24"/>
      <c r="P156" s="68">
        <f>CODIGOS2018[[#This Row],[RECAUDOS]]+CODIGOS2018[[#This Row],[AJUSTE]]</f>
        <v>-105993978</v>
      </c>
      <c r="Q15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6" s="60"/>
      <c r="T156" s="60"/>
      <c r="U156" s="26" t="s">
        <v>496</v>
      </c>
      <c r="V156" s="27" t="e">
        <f>IF(Q156="SALUD","SALUD",IF(CODIGOS2018[[#This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6" s="28">
        <v>10</v>
      </c>
      <c r="AA15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6" s="28" t="s">
        <v>494</v>
      </c>
      <c r="AC15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6" s="28" t="s">
        <v>497</v>
      </c>
      <c r="AE15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6" s="28" t="s">
        <v>371</v>
      </c>
      <c r="AG156" s="46" t="s">
        <v>462</v>
      </c>
      <c r="AH15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6" s="47" t="s">
        <v>315</v>
      </c>
      <c r="AJ15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6" s="72" t="str">
        <f>CONCATENATE(CODIGOS2018[[#This Row],[Código CGR]]," ",CODIGOS2018[[#This Row],[CGR OEI]]," ",CODIGOS2018[[#This Row],[CGR Dest]]," ",CODIGOS2018[[#This Row],[SIT FONDOS]])</f>
        <v>1.1.01.02.73 007 074 C</v>
      </c>
      <c r="AR156" s="73" t="e">
        <f>IF(AND(CODIGOS2018[[#This Row],[MARCA SALUD Y CONTRALORIA]]&lt;&gt;"SALUD",COUNTIF([1]!PLANOPROG[AUX LINEA],CODIGOS2018[[#This Row],[Aux PROG CGR]])=0),"INCLUIR","OK")</f>
        <v>#REF!</v>
      </c>
      <c r="AS156" s="72" t="str">
        <f>CONCATENATE(CODIGOS2018[[#This Row],[Código CGR]]," ",CODIGOS2018[[#This Row],[CGR OEI]]," ",CODIGOS2018[[#This Row],[CGR Dest]]," ",CODIGOS2018[[#This Row],[SIT FONDOS]]," ",CODIGOS2018[[#This Row],[CGR Tercero]])</f>
        <v>1.1.01.02.73 007 074 C 000000000000000</v>
      </c>
      <c r="AT156" s="73" t="e">
        <f>IF(AND(CODIGOS2018[[#This Row],[MARCA SALUD Y CONTRALORIA]]&lt;&gt;"SALUD",COUNTIF([1]!PLANOEJEC[AUX LINEA],CODIGOS2018[[#This Row],[Aux EJEC CGR]])=0),"INCLUIR","OK")</f>
        <v>#REF!</v>
      </c>
      <c r="AU15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6" s="76" t="str">
        <f>CONCATENATE(MID(D156,1,1),".",MID(D156,3,1),".",MID(D156,4,2),".",MID(D156,6,2),".",MID(D156,8,2))</f>
        <v>1.1.01.02.73</v>
      </c>
      <c r="AW156" s="77">
        <f>+LEN(CODIGOS2018[[#This Row],[POS PRE]])</f>
        <v>9</v>
      </c>
      <c r="AX156" s="76" t="b">
        <f>+EXACT(CODIGOS2018[[#This Row],[CODIGO AUTOMATICO CGR]],CODIGOS2018[[#This Row],[Código CGR]])</f>
        <v>1</v>
      </c>
      <c r="AY156" s="78" t="s">
        <v>315</v>
      </c>
      <c r="AZ156" s="78" t="b">
        <f>EXACT(CODIGOS2018[[#This Row],[Código FUT]],CODIGOS2018[[#This Row],[CODIFICACION MARCO FISCAL]])</f>
        <v>1</v>
      </c>
      <c r="BA156" s="81" t="s">
        <v>315</v>
      </c>
      <c r="BB156" s="82" t="b">
        <f>EXACT(CODIGOS2018[[#This Row],[Código FUT]],CODIGOS2018[[#This Row],[REPORTE II TRIM]])</f>
        <v>1</v>
      </c>
      <c r="BC156" s="135" t="s">
        <v>315</v>
      </c>
      <c r="BD156" s="135" t="b">
        <f>EXACT(CODIGOS2018[[#This Row],[Código FUT]],CODIGOS2018[[#This Row],[FUT DECRETO LIQ 2019]])</f>
        <v>1</v>
      </c>
    </row>
    <row r="157" spans="1:56" s="23" customFormat="1" ht="15" customHeight="1" x14ac:dyDescent="0.25">
      <c r="A15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0-0213 1105 110202030103010198 11020201 9999</v>
      </c>
      <c r="B157" s="4" t="s">
        <v>219</v>
      </c>
      <c r="C157" s="64">
        <v>1105</v>
      </c>
      <c r="D157" s="4" t="s">
        <v>56</v>
      </c>
      <c r="E157" s="64">
        <v>11020201</v>
      </c>
      <c r="F157" s="64">
        <v>9999</v>
      </c>
      <c r="G157" s="4" t="s">
        <v>131</v>
      </c>
      <c r="H157" s="65">
        <v>-8000000000</v>
      </c>
      <c r="I157" s="65">
        <v>0</v>
      </c>
      <c r="J157" s="65">
        <v>0</v>
      </c>
      <c r="K157" s="65">
        <v>-25696415771</v>
      </c>
      <c r="L157" s="65">
        <v>17706352485</v>
      </c>
      <c r="M157" s="65">
        <v>-15990063286</v>
      </c>
      <c r="N157" s="65">
        <v>-16116162923</v>
      </c>
      <c r="O157" s="24"/>
      <c r="P157" s="68">
        <f>CODIGOS2018[[#This Row],[RECAUDOS]]+CODIGOS2018[[#This Row],[AJUSTE]]</f>
        <v>-16116162923</v>
      </c>
      <c r="Q15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7" s="60"/>
      <c r="T157" s="60"/>
      <c r="U157" s="26" t="s">
        <v>562</v>
      </c>
      <c r="V157" s="27" t="e">
        <f>IF(Q157="SALUD","SALUD",IF(CODIGOS2018[[#This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7" s="28">
        <v>10</v>
      </c>
      <c r="AA15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7" s="28" t="s">
        <v>471</v>
      </c>
      <c r="AC15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7" s="28" t="s">
        <v>460</v>
      </c>
      <c r="AE15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7" s="28" t="s">
        <v>371</v>
      </c>
      <c r="AG157" s="46" t="s">
        <v>540</v>
      </c>
      <c r="AH15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7" s="47" t="s">
        <v>772</v>
      </c>
      <c r="AJ15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7" s="72" t="str">
        <f>CONCATENATE(CODIGOS2018[[#This Row],[Código CGR]]," ",CODIGOS2018[[#This Row],[CGR OEI]]," ",CODIGOS2018[[#This Row],[CGR Dest]]," ",CODIGOS2018[[#This Row],[SIT FONDOS]])</f>
        <v>1.2.02.98 019 002 C</v>
      </c>
      <c r="AR157" s="73" t="e">
        <f>IF(AND(CODIGOS2018[[#This Row],[MARCA SALUD Y CONTRALORIA]]&lt;&gt;"SALUD",COUNTIF([1]!PLANOPROG[AUX LINEA],CODIGOS2018[[#This Row],[Aux PROG CGR]])=0),"INCLUIR","OK")</f>
        <v>#REF!</v>
      </c>
      <c r="AS157" s="72" t="str">
        <f>CONCATENATE(CODIGOS2018[[#This Row],[Código CGR]]," ",CODIGOS2018[[#This Row],[CGR OEI]]," ",CODIGOS2018[[#This Row],[CGR Dest]]," ",CODIGOS2018[[#This Row],[SIT FONDOS]]," ",CODIGOS2018[[#This Row],[CGR Tercero]])</f>
        <v>1.2.02.98 019 002 C 012201010000000</v>
      </c>
      <c r="AT157" s="73" t="e">
        <f>IF(AND(CODIGOS2018[[#This Row],[MARCA SALUD Y CONTRALORIA]]&lt;&gt;"SALUD",COUNTIF([1]!PLANOEJEC[AUX LINEA],CODIGOS2018[[#This Row],[Aux EJEC CGR]])=0),"INCLUIR","OK")</f>
        <v>#REF!</v>
      </c>
      <c r="AU15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7" s="76" t="str">
        <f>CONCATENATE(MID(D157,1,1),".",MID(D157,3,1),".",MID(D157,4,2),".",MID(D157,6,2),".",MID(D157,8,2),".",MID(D157,10,2),".",MID(D157,12,2),".",MID(D157,14,2),".",MID(D157,16,2),".",MID(D157,18,2))</f>
        <v>1.1.02.02.03.01.03.01.01.98</v>
      </c>
      <c r="AW157" s="77">
        <f>+LEN(CODIGOS2018[[#This Row],[POS PRE]])</f>
        <v>19</v>
      </c>
      <c r="AX157" s="76" t="b">
        <f>+EXACT(CODIGOS2018[[#This Row],[CODIGO AUTOMATICO CGR]],CODIGOS2018[[#This Row],[Código CGR]])</f>
        <v>0</v>
      </c>
      <c r="AY157" s="78" t="s">
        <v>772</v>
      </c>
      <c r="AZ157" s="78" t="b">
        <f>EXACT(CODIGOS2018[[#This Row],[Código FUT]],CODIGOS2018[[#This Row],[CODIFICACION MARCO FISCAL]])</f>
        <v>1</v>
      </c>
      <c r="BA157" s="81" t="s">
        <v>561</v>
      </c>
      <c r="BB157" s="82" t="b">
        <f>EXACT(CODIGOS2018[[#This Row],[Código FUT]],CODIGOS2018[[#This Row],[REPORTE II TRIM]])</f>
        <v>0</v>
      </c>
      <c r="BC157" s="135" t="s">
        <v>347</v>
      </c>
      <c r="BD157" s="135" t="b">
        <f>EXACT(CODIGOS2018[[#This Row],[Código FUT]],CODIGOS2018[[#This Row],[FUT DECRETO LIQ 2019]])</f>
        <v>0</v>
      </c>
    </row>
    <row r="158" spans="1:56" s="23" customFormat="1" ht="15" customHeight="1" x14ac:dyDescent="0.25">
      <c r="A15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0-0213 1105 120203010398 12020301 9999</v>
      </c>
      <c r="B158" s="4" t="s">
        <v>219</v>
      </c>
      <c r="C158" s="64">
        <v>1105</v>
      </c>
      <c r="D158" s="4" t="s">
        <v>40</v>
      </c>
      <c r="E158" s="64">
        <v>12020301</v>
      </c>
      <c r="F158" s="64">
        <v>9999</v>
      </c>
      <c r="G158" s="4" t="s">
        <v>120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  <c r="N158" s="65">
        <v>-60350160</v>
      </c>
      <c r="O158" s="24"/>
      <c r="P158" s="68">
        <f>CODIGOS2018[[#This Row],[RECAUDOS]]+CODIGOS2018[[#This Row],[AJUSTE]]</f>
        <v>-60350160</v>
      </c>
      <c r="Q15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8" s="60"/>
      <c r="T158" s="60"/>
      <c r="U158" s="26" t="s">
        <v>132</v>
      </c>
      <c r="V158" s="27" t="e">
        <f>IF(Q158="SALUD","SALUD",IF(CODIGOS2018[[#This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8" s="28">
        <v>10</v>
      </c>
      <c r="AA15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8" s="28" t="s">
        <v>510</v>
      </c>
      <c r="AC15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8" s="28" t="s">
        <v>460</v>
      </c>
      <c r="AE15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8" s="28" t="s">
        <v>371</v>
      </c>
      <c r="AG158" s="46" t="s">
        <v>462</v>
      </c>
      <c r="AH15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8" s="47" t="s">
        <v>370</v>
      </c>
      <c r="AJ15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8" s="72" t="str">
        <f>CONCATENATE(CODIGOS2018[[#This Row],[Código CGR]]," ",CODIGOS2018[[#This Row],[CGR OEI]]," ",CODIGOS2018[[#This Row],[CGR Dest]]," ",CODIGOS2018[[#This Row],[SIT FONDOS]])</f>
        <v>1.2.02.03.01.03.98 040 002 C</v>
      </c>
      <c r="AR158" s="73" t="e">
        <f>IF(AND(CODIGOS2018[[#This Row],[MARCA SALUD Y CONTRALORIA]]&lt;&gt;"SALUD",COUNTIF([1]!PLANOPROG[AUX LINEA],CODIGOS2018[[#This Row],[Aux PROG CGR]])=0),"INCLUIR","OK")</f>
        <v>#REF!</v>
      </c>
      <c r="AS15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1.2.02.03.01.03.98 040 002 C 000000000000000</v>
      </c>
      <c r="AT158" s="73" t="e">
        <f>IF(AND(CODIGOS2018[[#This Row],[MARCA SALUD Y CONTRALORIA]]&lt;&gt;"SALUD",COUNTIF([1]!PLANOEJEC[AUX LINEA],CODIGOS2018[[#This Row],[Aux EJEC CGR]])=0),"INCLUIR","OK")</f>
        <v>#REF!</v>
      </c>
      <c r="AU15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8" s="76" t="str">
        <f>CONCATENATE(MID(D158,1,1),".",MID(D158,3,1),".",MID(D158,4,2),".",MID(D158,6,2),".",MID(D158,8,2),".",MID(D158,10,2),".",MID(D158,12,2))</f>
        <v>1.2.02.03.01.03.98</v>
      </c>
      <c r="AW158" s="77">
        <f>+LEN(CODIGOS2018[[#This Row],[POS PRE]])</f>
        <v>13</v>
      </c>
      <c r="AX158" s="76" t="b">
        <f>+EXACT(CODIGOS2018[[#This Row],[CODIGO AUTOMATICO CGR]],CODIGOS2018[[#This Row],[Código CGR]])</f>
        <v>1</v>
      </c>
      <c r="AY158" s="78" t="s">
        <v>370</v>
      </c>
      <c r="AZ158" s="78" t="b">
        <f>EXACT(CODIGOS2018[[#This Row],[Código FUT]],CODIGOS2018[[#This Row],[CODIFICACION MARCO FISCAL]])</f>
        <v>1</v>
      </c>
      <c r="BA158" s="81" t="s">
        <v>370</v>
      </c>
      <c r="BB158" s="82" t="b">
        <f>EXACT(CODIGOS2018[[#This Row],[Código FUT]],CODIGOS2018[[#This Row],[REPORTE II TRIM]])</f>
        <v>1</v>
      </c>
      <c r="BC158" s="135" t="e">
        <v>#N/A</v>
      </c>
      <c r="BD158" s="135" t="e">
        <f>EXACT(CODIGOS2018[[#This Row],[Código FUT]],CODIGOS2018[[#This Row],[FUT DECRETO LIQ 2019]])</f>
        <v>#N/A</v>
      </c>
    </row>
    <row r="159" spans="1:56" s="23" customFormat="1" ht="15" customHeight="1" x14ac:dyDescent="0.25">
      <c r="A15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0-0227 1105 1202010505 12020102 9999</v>
      </c>
      <c r="B159" s="4" t="s">
        <v>220</v>
      </c>
      <c r="C159" s="64">
        <v>1105</v>
      </c>
      <c r="D159" s="4" t="s">
        <v>66</v>
      </c>
      <c r="E159" s="64">
        <v>12020102</v>
      </c>
      <c r="F159" s="64">
        <v>9999</v>
      </c>
      <c r="G159" s="4" t="s">
        <v>422</v>
      </c>
      <c r="H159" s="65">
        <v>-15000000000</v>
      </c>
      <c r="I159" s="65">
        <v>0</v>
      </c>
      <c r="J159" s="65">
        <v>0</v>
      </c>
      <c r="K159" s="65">
        <v>0</v>
      </c>
      <c r="L159" s="65">
        <v>15000000000</v>
      </c>
      <c r="M159" s="65">
        <v>0</v>
      </c>
      <c r="N159" s="65">
        <v>0</v>
      </c>
      <c r="O159" s="24"/>
      <c r="P159" s="68">
        <f>CODIGOS2018[[#This Row],[RECAUDOS]]+CODIGOS2018[[#This Row],[AJUSTE]]</f>
        <v>0</v>
      </c>
      <c r="Q15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5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59" s="60"/>
      <c r="T159" s="60"/>
      <c r="U159" s="26" t="s">
        <v>537</v>
      </c>
      <c r="V159" s="27" t="e">
        <f>IF(Q159="SALUD","SALUD",IF(CODIGOS2018[[#This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5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5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5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59" s="28">
        <v>10</v>
      </c>
      <c r="AA15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59" s="28" t="s">
        <v>530</v>
      </c>
      <c r="AC15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59" s="28" t="s">
        <v>466</v>
      </c>
      <c r="AE15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59" s="28" t="s">
        <v>371</v>
      </c>
      <c r="AG159" s="46" t="s">
        <v>541</v>
      </c>
      <c r="AH15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59" s="47" t="s">
        <v>353</v>
      </c>
      <c r="AJ15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5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5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59" s="72" t="str">
        <f>CONCATENATE(CODIGOS2018[[#This Row],[Código CGR]]," ",CODIGOS2018[[#This Row],[CGR OEI]]," ",CODIGOS2018[[#This Row],[CGR Dest]]," ",CODIGOS2018[[#This Row],[SIT FONDOS]])</f>
        <v>1.2.02.11 047 105 C</v>
      </c>
      <c r="AR159" s="73" t="e">
        <f>IF(AND(CODIGOS2018[[#This Row],[MARCA SALUD Y CONTRALORIA]]&lt;&gt;"SALUD",COUNTIF([1]!PLANOPROG[AUX LINEA],CODIGOS2018[[#This Row],[Aux PROG CGR]])=0),"INCLUIR","OK")</f>
        <v>#REF!</v>
      </c>
      <c r="AS159" s="72" t="str">
        <f>CONCATENATE(CODIGOS2018[[#This Row],[Código CGR]]," ",CODIGOS2018[[#This Row],[CGR OEI]]," ",CODIGOS2018[[#This Row],[CGR Dest]]," ",CODIGOS2018[[#This Row],[SIT FONDOS]]," ",CODIGOS2018[[#This Row],[CGR Tercero]])</f>
        <v>1.2.02.11 047 105 C 011301010000000</v>
      </c>
      <c r="AT159" s="73" t="e">
        <f>IF(AND(CODIGOS2018[[#This Row],[MARCA SALUD Y CONTRALORIA]]&lt;&gt;"SALUD",COUNTIF([1]!PLANOEJEC[AUX LINEA],CODIGOS2018[[#This Row],[Aux EJEC CGR]])=0),"INCLUIR","OK")</f>
        <v>#REF!</v>
      </c>
      <c r="AU15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59" s="76" t="str">
        <f>CONCATENATE(MID(D159,1,1),".",MID(D159,3,1),".",MID(D159,4,2),".",MID(D159,6,2),".",MID(D159,8,2),".",MID(D159,10,2))</f>
        <v>1.2.02.01.05.05</v>
      </c>
      <c r="AW159" s="77">
        <f>+LEN(CODIGOS2018[[#This Row],[POS PRE]])</f>
        <v>11</v>
      </c>
      <c r="AX159" s="76" t="b">
        <f>+EXACT(CODIGOS2018[[#This Row],[CODIGO AUTOMATICO CGR]],CODIGOS2018[[#This Row],[Código CGR]])</f>
        <v>0</v>
      </c>
      <c r="AY159" s="78" t="s">
        <v>353</v>
      </c>
      <c r="AZ159" s="78" t="b">
        <f>EXACT(CODIGOS2018[[#This Row],[Código FUT]],CODIGOS2018[[#This Row],[CODIFICACION MARCO FISCAL]])</f>
        <v>1</v>
      </c>
      <c r="BA159" s="81" t="s">
        <v>353</v>
      </c>
      <c r="BB159" s="82" t="b">
        <f>EXACT(CODIGOS2018[[#This Row],[Código FUT]],CODIGOS2018[[#This Row],[REPORTE II TRIM]])</f>
        <v>1</v>
      </c>
      <c r="BC159" s="135" t="s">
        <v>353</v>
      </c>
      <c r="BD159" s="135" t="b">
        <f>EXACT(CODIGOS2018[[#This Row],[Código FUT]],CODIGOS2018[[#This Row],[FUT DECRETO LIQ 2019]])</f>
        <v>1</v>
      </c>
    </row>
    <row r="160" spans="1:56" s="23" customFormat="1" ht="15" customHeight="1" x14ac:dyDescent="0.25">
      <c r="A16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0-0233 1105 120203010398 12020301 9999</v>
      </c>
      <c r="B160" s="4" t="s">
        <v>221</v>
      </c>
      <c r="C160" s="64">
        <v>1105</v>
      </c>
      <c r="D160" s="4" t="s">
        <v>40</v>
      </c>
      <c r="E160" s="64">
        <v>12020301</v>
      </c>
      <c r="F160" s="64">
        <v>9999</v>
      </c>
      <c r="G160" s="4" t="s">
        <v>120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-788534</v>
      </c>
      <c r="O160" s="24"/>
      <c r="P160" s="68">
        <f>CODIGOS2018[[#This Row],[RECAUDOS]]+CODIGOS2018[[#This Row],[AJUSTE]]</f>
        <v>-788534</v>
      </c>
      <c r="Q16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0" s="60"/>
      <c r="T160" s="60"/>
      <c r="U160" s="26" t="s">
        <v>132</v>
      </c>
      <c r="V160" s="27" t="e">
        <f>IF(Q160="SALUD","SALUD",IF(CODIGOS2018[[#This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0" s="28">
        <v>10</v>
      </c>
      <c r="AA16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0" s="28" t="s">
        <v>510</v>
      </c>
      <c r="AC16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0" s="28" t="s">
        <v>460</v>
      </c>
      <c r="AE16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0" s="28" t="s">
        <v>371</v>
      </c>
      <c r="AG160" s="46" t="s">
        <v>462</v>
      </c>
      <c r="AH16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0" s="47" t="s">
        <v>370</v>
      </c>
      <c r="AJ16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0" s="72" t="str">
        <f>CONCATENATE(CODIGOS2018[[#This Row],[Código CGR]]," ",CODIGOS2018[[#This Row],[CGR OEI]]," ",CODIGOS2018[[#This Row],[CGR Dest]]," ",CODIGOS2018[[#This Row],[SIT FONDOS]])</f>
        <v>1.2.02.03.01.03.98 040 002 C</v>
      </c>
      <c r="AR160" s="73" t="e">
        <f>IF(AND(CODIGOS2018[[#This Row],[MARCA SALUD Y CONTRALORIA]]&lt;&gt;"SALUD",COUNTIF([1]!PLANOPROG[AUX LINEA],CODIGOS2018[[#This Row],[Aux PROG CGR]])=0),"INCLUIR","OK")</f>
        <v>#REF!</v>
      </c>
      <c r="AS160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1.2.02.03.01.03.98 040 002 C 000000000000000</v>
      </c>
      <c r="AT160" s="73" t="e">
        <f>IF(AND(CODIGOS2018[[#This Row],[MARCA SALUD Y CONTRALORIA]]&lt;&gt;"SALUD",COUNTIF([1]!PLANOEJEC[AUX LINEA],CODIGOS2018[[#This Row],[Aux EJEC CGR]])=0),"INCLUIR","OK")</f>
        <v>#REF!</v>
      </c>
      <c r="AU16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0" s="76" t="str">
        <f>CONCATENATE(MID(D160,1,1),".",MID(D160,3,1),".",MID(D160,4,2),".",MID(D160,6,2),".",MID(D160,8,2),".",MID(D160,10,2),".",MID(D160,12,2))</f>
        <v>1.2.02.03.01.03.98</v>
      </c>
      <c r="AW160" s="77">
        <f>+LEN(CODIGOS2018[[#This Row],[POS PRE]])</f>
        <v>13</v>
      </c>
      <c r="AX160" s="76" t="b">
        <f>+EXACT(CODIGOS2018[[#This Row],[CODIGO AUTOMATICO CGR]],CODIGOS2018[[#This Row],[Código CGR]])</f>
        <v>1</v>
      </c>
      <c r="AY160" s="78" t="s">
        <v>370</v>
      </c>
      <c r="AZ160" s="78" t="b">
        <f>EXACT(CODIGOS2018[[#This Row],[Código FUT]],CODIGOS2018[[#This Row],[CODIFICACION MARCO FISCAL]])</f>
        <v>1</v>
      </c>
      <c r="BA160" s="81" t="s">
        <v>370</v>
      </c>
      <c r="BB160" s="82" t="b">
        <f>EXACT(CODIGOS2018[[#This Row],[Código FUT]],CODIGOS2018[[#This Row],[REPORTE II TRIM]])</f>
        <v>1</v>
      </c>
      <c r="BC160" s="135" t="e">
        <v>#N/A</v>
      </c>
      <c r="BD160" s="135" t="e">
        <f>EXACT(CODIGOS2018[[#This Row],[Código FUT]],CODIGOS2018[[#This Row],[FUT DECRETO LIQ 2019]])</f>
        <v>#N/A</v>
      </c>
    </row>
    <row r="161" spans="1:56" s="23" customFormat="1" ht="15" customHeight="1" x14ac:dyDescent="0.25">
      <c r="A16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0-0241 1105 12020201010101 12020201 9999</v>
      </c>
      <c r="B161" s="4" t="s">
        <v>222</v>
      </c>
      <c r="C161" s="64">
        <v>1105</v>
      </c>
      <c r="D161" s="4" t="s">
        <v>87</v>
      </c>
      <c r="E161" s="64">
        <v>12020201</v>
      </c>
      <c r="F161" s="64">
        <v>9999</v>
      </c>
      <c r="G161" s="4" t="s">
        <v>435</v>
      </c>
      <c r="H161" s="65">
        <v>-136739894</v>
      </c>
      <c r="I161" s="65">
        <v>0</v>
      </c>
      <c r="J161" s="65">
        <v>0</v>
      </c>
      <c r="K161" s="65">
        <v>0</v>
      </c>
      <c r="L161" s="65">
        <v>0</v>
      </c>
      <c r="M161" s="65">
        <v>-136739894</v>
      </c>
      <c r="N161" s="65">
        <v>-738080</v>
      </c>
      <c r="O161" s="24"/>
      <c r="P161" s="68">
        <f>CODIGOS2018[[#This Row],[RECAUDOS]]+CODIGOS2018[[#This Row],[AJUSTE]]</f>
        <v>-738080</v>
      </c>
      <c r="Q16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1" s="60"/>
      <c r="T161" s="60"/>
      <c r="U161" s="26" t="s">
        <v>532</v>
      </c>
      <c r="V161" s="27" t="e">
        <f>IF(Q161="SALUD","SALUD",IF(CODIGOS2018[[#This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1" s="28">
        <v>10</v>
      </c>
      <c r="AA16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1" s="28" t="s">
        <v>529</v>
      </c>
      <c r="AC16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1" s="28" t="s">
        <v>531</v>
      </c>
      <c r="AE16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1" s="28" t="s">
        <v>371</v>
      </c>
      <c r="AG161" s="46" t="s">
        <v>462</v>
      </c>
      <c r="AH16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1" s="47" t="s">
        <v>365</v>
      </c>
      <c r="AJ16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1" s="72" t="str">
        <f>CONCATENATE(CODIGOS2018[[#This Row],[Código CGR]]," ",CODIGOS2018[[#This Row],[CGR OEI]]," ",CODIGOS2018[[#This Row],[CGR Dest]]," ",CODIGOS2018[[#This Row],[SIT FONDOS]])</f>
        <v>1.2.02.02.01.01.01 041 095 C</v>
      </c>
      <c r="AR161" s="73" t="e">
        <f>IF(AND(CODIGOS2018[[#This Row],[MARCA SALUD Y CONTRALORIA]]&lt;&gt;"SALUD",COUNTIF([1]!PLANOPROG[AUX LINEA],CODIGOS2018[[#This Row],[Aux PROG CGR]])=0),"INCLUIR","OK")</f>
        <v>#REF!</v>
      </c>
      <c r="AS161" s="72" t="str">
        <f>CONCATENATE(CODIGOS2018[[#This Row],[Código CGR]]," ",CODIGOS2018[[#This Row],[CGR OEI]]," ",CODIGOS2018[[#This Row],[CGR Dest]]," ",CODIGOS2018[[#This Row],[SIT FONDOS]]," ",CODIGOS2018[[#This Row],[CGR Tercero]])</f>
        <v>1.2.02.02.01.01.01 041 095 C 000000000000000</v>
      </c>
      <c r="AT161" s="73" t="e">
        <f>IF(AND(CODIGOS2018[[#This Row],[MARCA SALUD Y CONTRALORIA]]&lt;&gt;"SALUD",COUNTIF([1]!PLANOEJEC[AUX LINEA],CODIGOS2018[[#This Row],[Aux EJEC CGR]])=0),"INCLUIR","OK")</f>
        <v>#REF!</v>
      </c>
      <c r="AU16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1" s="76" t="str">
        <f>CONCATENATE(MID(D161,1,1),".",MID(D161,3,1),".",MID(D161,4,2),".",MID(D161,6,2),".",MID(D161,8,2),".",MID(D161,10,2),".",MID(D161,12,2))</f>
        <v>1.2.02.02.01.01.01</v>
      </c>
      <c r="AW161" s="77">
        <f>+LEN(CODIGOS2018[[#This Row],[POS PRE]])</f>
        <v>15</v>
      </c>
      <c r="AX161" s="76" t="b">
        <f>+EXACT(CODIGOS2018[[#This Row],[CODIGO AUTOMATICO CGR]],CODIGOS2018[[#This Row],[Código CGR]])</f>
        <v>1</v>
      </c>
      <c r="AY161" s="78" t="s">
        <v>365</v>
      </c>
      <c r="AZ161" s="78" t="b">
        <f>EXACT(CODIGOS2018[[#This Row],[Código FUT]],CODIGOS2018[[#This Row],[CODIFICACION MARCO FISCAL]])</f>
        <v>1</v>
      </c>
      <c r="BA161" s="81" t="s">
        <v>365</v>
      </c>
      <c r="BB161" s="82" t="b">
        <f>EXACT(CODIGOS2018[[#This Row],[Código FUT]],CODIGOS2018[[#This Row],[REPORTE II TRIM]])</f>
        <v>1</v>
      </c>
      <c r="BC161" s="135" t="s">
        <v>365</v>
      </c>
      <c r="BD161" s="135" t="b">
        <f>EXACT(CODIGOS2018[[#This Row],[Código FUT]],CODIGOS2018[[#This Row],[FUT DECRETO LIQ 2019]])</f>
        <v>1</v>
      </c>
    </row>
    <row r="162" spans="1:56" s="23" customFormat="1" ht="15" customHeight="1" x14ac:dyDescent="0.25">
      <c r="A16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0-0244 1105 110202030103010198 11020201 9999</v>
      </c>
      <c r="B162" s="4" t="s">
        <v>223</v>
      </c>
      <c r="C162" s="64">
        <v>1105</v>
      </c>
      <c r="D162" s="4" t="s">
        <v>56</v>
      </c>
      <c r="E162" s="64">
        <v>11020201</v>
      </c>
      <c r="F162" s="64">
        <v>9999</v>
      </c>
      <c r="G162" s="4" t="s">
        <v>131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-2196623</v>
      </c>
      <c r="O162" s="24"/>
      <c r="P162" s="68">
        <f>CODIGOS2018[[#This Row],[RECAUDOS]]+CODIGOS2018[[#This Row],[AJUSTE]]</f>
        <v>-2196623</v>
      </c>
      <c r="Q16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2" s="60"/>
      <c r="T162" s="60"/>
      <c r="U162" s="26" t="s">
        <v>562</v>
      </c>
      <c r="V162" s="27" t="e">
        <f>IF(Q162="SALUD","SALUD",IF(CODIGOS2018[[#This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2" s="28">
        <v>10</v>
      </c>
      <c r="AA16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2" s="28" t="s">
        <v>471</v>
      </c>
      <c r="AC16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2" s="28" t="s">
        <v>500</v>
      </c>
      <c r="AE16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2" s="28" t="s">
        <v>371</v>
      </c>
      <c r="AG162" s="46" t="s">
        <v>543</v>
      </c>
      <c r="AH16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2" s="47" t="s">
        <v>824</v>
      </c>
      <c r="AJ16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2" s="72" t="str">
        <f>CONCATENATE(CODIGOS2018[[#This Row],[Código CGR]]," ",CODIGOS2018[[#This Row],[CGR OEI]]," ",CODIGOS2018[[#This Row],[CGR Dest]]," ",CODIGOS2018[[#This Row],[SIT FONDOS]])</f>
        <v>1.2.02.98 019 039 C</v>
      </c>
      <c r="AR162" s="73" t="e">
        <f>IF(AND(CODIGOS2018[[#This Row],[MARCA SALUD Y CONTRALORIA]]&lt;&gt;"SALUD",COUNTIF([1]!PLANOPROG[AUX LINEA],CODIGOS2018[[#This Row],[Aux PROG CGR]])=0),"INCLUIR","OK")</f>
        <v>#REF!</v>
      </c>
      <c r="AS162" s="72" t="str">
        <f>CONCATENATE(CODIGOS2018[[#This Row],[Código CGR]]," ",CODIGOS2018[[#This Row],[CGR OEI]]," ",CODIGOS2018[[#This Row],[CGR Dest]]," ",CODIGOS2018[[#This Row],[SIT FONDOS]]," ",CODIGOS2018[[#This Row],[CGR Tercero]])</f>
        <v>1.2.02.98 019 039 C 200000000000000</v>
      </c>
      <c r="AT162" s="73" t="e">
        <f>IF(AND(CODIGOS2018[[#This Row],[MARCA SALUD Y CONTRALORIA]]&lt;&gt;"SALUD",COUNTIF([1]!PLANOEJEC[AUX LINEA],CODIGOS2018[[#This Row],[Aux EJEC CGR]])=0),"INCLUIR","OK")</f>
        <v>#REF!</v>
      </c>
      <c r="AU16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2" s="76" t="str">
        <f>CONCATENATE(MID(D162,1,1),".",MID(D162,3,1),".",MID(D162,4,2),".",MID(D162,6,2),".",MID(D162,8,2),".",MID(D162,10,2),".",MID(D162,12,2),".",MID(D162,14,2),".",MID(D162,16,2),".",MID(D162,18,2))</f>
        <v>1.1.02.02.03.01.03.01.01.98</v>
      </c>
      <c r="AW162" s="77">
        <f>+LEN(CODIGOS2018[[#This Row],[POS PRE]])</f>
        <v>19</v>
      </c>
      <c r="AX162" s="76" t="b">
        <f>+EXACT(CODIGOS2018[[#This Row],[CODIGO AUTOMATICO CGR]],CODIGOS2018[[#This Row],[Código CGR]])</f>
        <v>0</v>
      </c>
      <c r="AY162" s="78" t="s">
        <v>824</v>
      </c>
      <c r="AZ162" s="78" t="b">
        <f>EXACT(CODIGOS2018[[#This Row],[Código FUT]],CODIGOS2018[[#This Row],[CODIFICACION MARCO FISCAL]])</f>
        <v>1</v>
      </c>
      <c r="BA162" s="81" t="s">
        <v>560</v>
      </c>
      <c r="BB162" s="82" t="b">
        <f>EXACT(CODIGOS2018[[#This Row],[Código FUT]],CODIGOS2018[[#This Row],[REPORTE II TRIM]])</f>
        <v>0</v>
      </c>
      <c r="BC162" s="135" t="e">
        <v>#N/A</v>
      </c>
      <c r="BD162" s="135" t="e">
        <f>EXACT(CODIGOS2018[[#This Row],[Código FUT]],CODIGOS2018[[#This Row],[FUT DECRETO LIQ 2019]])</f>
        <v>#N/A</v>
      </c>
    </row>
    <row r="163" spans="1:56" s="23" customFormat="1" ht="15" customHeight="1" x14ac:dyDescent="0.25">
      <c r="A16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0-0250 1105 110202030103010198 11020201 9999</v>
      </c>
      <c r="B163" s="4" t="s">
        <v>224</v>
      </c>
      <c r="C163" s="64">
        <v>1105</v>
      </c>
      <c r="D163" s="4" t="s">
        <v>56</v>
      </c>
      <c r="E163" s="64">
        <v>11020201</v>
      </c>
      <c r="F163" s="64">
        <v>9999</v>
      </c>
      <c r="G163" s="4" t="s">
        <v>131</v>
      </c>
      <c r="H163" s="65">
        <v>0</v>
      </c>
      <c r="I163" s="65">
        <v>0</v>
      </c>
      <c r="J163" s="65">
        <v>0</v>
      </c>
      <c r="K163" s="65">
        <v>-2560000000</v>
      </c>
      <c r="L163" s="65">
        <v>0</v>
      </c>
      <c r="M163" s="65">
        <v>-2560000000</v>
      </c>
      <c r="N163" s="65">
        <v>-2560000000</v>
      </c>
      <c r="O163" s="24"/>
      <c r="P163" s="68">
        <f>CODIGOS2018[[#This Row],[RECAUDOS]]+CODIGOS2018[[#This Row],[AJUSTE]]</f>
        <v>-2560000000</v>
      </c>
      <c r="Q16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3" s="60"/>
      <c r="T163" s="60"/>
      <c r="U163" s="26" t="s">
        <v>736</v>
      </c>
      <c r="V163" s="27" t="e">
        <f>IF(Q163="SALUD","SALUD",IF(CODIGOS2018[[#This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3" s="28" t="s">
        <v>736</v>
      </c>
      <c r="AA16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3" s="28" t="s">
        <v>736</v>
      </c>
      <c r="AC16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3" s="28" t="s">
        <v>736</v>
      </c>
      <c r="AE16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3" s="28" t="s">
        <v>736</v>
      </c>
      <c r="AG163" s="46" t="s">
        <v>736</v>
      </c>
      <c r="AH16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3" s="47" t="s">
        <v>736</v>
      </c>
      <c r="AJ16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3" s="72" t="str">
        <f>CONCATENATE(CODIGOS2018[[#This Row],[Código CGR]]," ",CODIGOS2018[[#This Row],[CGR OEI]]," ",CODIGOS2018[[#This Row],[CGR Dest]]," ",CODIGOS2018[[#This Row],[SIT FONDOS]])</f>
        <v>SALUD SALUD SALUD SALUD</v>
      </c>
      <c r="AR163" s="73" t="e">
        <f>IF(AND(CODIGOS2018[[#This Row],[MARCA SALUD Y CONTRALORIA]]&lt;&gt;"SALUD",COUNTIF([1]!PLANOPROG[AUX LINEA],CODIGOS2018[[#This Row],[Aux PROG CGR]])=0),"INCLUIR","OK")</f>
        <v>#REF!</v>
      </c>
      <c r="AS163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63" s="73" t="e">
        <f>IF(AND(CODIGOS2018[[#This Row],[MARCA SALUD Y CONTRALORIA]]&lt;&gt;"SALUD",COUNTIF([1]!PLANOEJEC[AUX LINEA],CODIGOS2018[[#This Row],[Aux EJEC CGR]])=0),"INCLUIR","OK")</f>
        <v>#REF!</v>
      </c>
      <c r="AU16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3" s="76" t="str">
        <f>CONCATENATE(MID(D163,1,1),".",MID(D163,3,1),".",MID(D163,4,2),".",MID(D163,6,2),".",MID(D163,8,2),".",MID(D163,10,2),".",MID(D163,12,2),".",MID(D163,14,2),".",MID(D163,16,2),".",MID(D163,18,2))</f>
        <v>1.1.02.02.03.01.03.01.01.98</v>
      </c>
      <c r="AW163" s="77">
        <f>+LEN(CODIGOS2018[[#This Row],[POS PRE]])</f>
        <v>19</v>
      </c>
      <c r="AX163" s="76" t="b">
        <f>+EXACT(CODIGOS2018[[#This Row],[CODIGO AUTOMATICO CGR]],CODIGOS2018[[#This Row],[Código CGR]])</f>
        <v>0</v>
      </c>
      <c r="AY163" s="78" t="s">
        <v>345</v>
      </c>
      <c r="AZ163" s="78" t="b">
        <f>EXACT(CODIGOS2018[[#This Row],[Código FUT]],CODIGOS2018[[#This Row],[CODIFICACION MARCO FISCAL]])</f>
        <v>0</v>
      </c>
      <c r="BA163" s="81" t="s">
        <v>345</v>
      </c>
      <c r="BB163" s="82" t="b">
        <f>EXACT(CODIGOS2018[[#This Row],[Código FUT]],CODIGOS2018[[#This Row],[REPORTE II TRIM]])</f>
        <v>0</v>
      </c>
      <c r="BC163" s="135" t="s">
        <v>345</v>
      </c>
      <c r="BD163" s="135" t="b">
        <f>EXACT(CODIGOS2018[[#This Row],[Código FUT]],CODIGOS2018[[#This Row],[FUT DECRETO LIQ 2019]])</f>
        <v>0</v>
      </c>
    </row>
    <row r="164" spans="1:56" s="23" customFormat="1" ht="15" customHeight="1" x14ac:dyDescent="0.25">
      <c r="A16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0-0250 1105 110202030303010398 11020201 9999</v>
      </c>
      <c r="B164" s="4" t="s">
        <v>224</v>
      </c>
      <c r="C164" s="64">
        <v>1105</v>
      </c>
      <c r="D164" s="4" t="s">
        <v>88</v>
      </c>
      <c r="E164" s="64">
        <v>11020201</v>
      </c>
      <c r="F164" s="64">
        <v>9999</v>
      </c>
      <c r="G164" s="4" t="s">
        <v>131</v>
      </c>
      <c r="H164" s="65">
        <v>-6295370985</v>
      </c>
      <c r="I164" s="65">
        <v>0</v>
      </c>
      <c r="J164" s="65">
        <v>0</v>
      </c>
      <c r="K164" s="65">
        <v>-437333333</v>
      </c>
      <c r="L164" s="65">
        <v>0</v>
      </c>
      <c r="M164" s="65">
        <v>-6732704318</v>
      </c>
      <c r="N164" s="65">
        <v>-3918018731</v>
      </c>
      <c r="O164" s="24"/>
      <c r="P164" s="68">
        <f>CODIGOS2018[[#This Row],[RECAUDOS]]+CODIGOS2018[[#This Row],[AJUSTE]]</f>
        <v>-3918018731</v>
      </c>
      <c r="Q16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4" s="60"/>
      <c r="T164" s="60"/>
      <c r="U164" s="26" t="s">
        <v>736</v>
      </c>
      <c r="V164" s="27" t="e">
        <f>IF(Q164="SALUD","SALUD",IF(CODIGOS2018[[#This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4" s="28" t="s">
        <v>736</v>
      </c>
      <c r="AA16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4" s="28" t="s">
        <v>736</v>
      </c>
      <c r="AC16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4" s="28" t="s">
        <v>736</v>
      </c>
      <c r="AE16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4" s="28" t="s">
        <v>736</v>
      </c>
      <c r="AG164" s="46" t="s">
        <v>736</v>
      </c>
      <c r="AH16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4" s="47" t="s">
        <v>736</v>
      </c>
      <c r="AJ16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4" s="72" t="str">
        <f>CONCATENATE(CODIGOS2018[[#This Row],[Código CGR]]," ",CODIGOS2018[[#This Row],[CGR OEI]]," ",CODIGOS2018[[#This Row],[CGR Dest]]," ",CODIGOS2018[[#This Row],[SIT FONDOS]])</f>
        <v>SALUD SALUD SALUD SALUD</v>
      </c>
      <c r="AR164" s="73" t="e">
        <f>IF(AND(CODIGOS2018[[#This Row],[MARCA SALUD Y CONTRALORIA]]&lt;&gt;"SALUD",COUNTIF([1]!PLANOPROG[AUX LINEA],CODIGOS2018[[#This Row],[Aux PROG CGR]])=0),"INCLUIR","OK")</f>
        <v>#REF!</v>
      </c>
      <c r="AS164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64" s="73" t="e">
        <f>IF(AND(CODIGOS2018[[#This Row],[MARCA SALUD Y CONTRALORIA]]&lt;&gt;"SALUD",COUNTIF([1]!PLANOEJEC[AUX LINEA],CODIGOS2018[[#This Row],[Aux EJEC CGR]])=0),"INCLUIR","OK")</f>
        <v>#REF!</v>
      </c>
      <c r="AU16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4" s="76" t="str">
        <f>CONCATENATE(MID(D164,1,1),".",MID(D164,3,1),".",MID(D164,4,2),".",MID(D164,6,2),".",MID(D164,8,2),".",MID(D164,10,2),".",MID(D164,12,2),".",MID(D164,14,2),".",MID(D164,16,2),".",MID(D164,18,2))</f>
        <v>1.1.02.02.03.03.03.01.03.98</v>
      </c>
      <c r="AW164" s="77">
        <f>+LEN(CODIGOS2018[[#This Row],[POS PRE]])</f>
        <v>19</v>
      </c>
      <c r="AX164" s="76" t="b">
        <f>+EXACT(CODIGOS2018[[#This Row],[CODIGO AUTOMATICO CGR]],CODIGOS2018[[#This Row],[Código CGR]])</f>
        <v>0</v>
      </c>
      <c r="AY164" s="78" t="s">
        <v>345</v>
      </c>
      <c r="AZ164" s="78" t="b">
        <f>EXACT(CODIGOS2018[[#This Row],[Código FUT]],CODIGOS2018[[#This Row],[CODIFICACION MARCO FISCAL]])</f>
        <v>0</v>
      </c>
      <c r="BA164" s="81" t="s">
        <v>736</v>
      </c>
      <c r="BB164" s="82" t="b">
        <f>EXACT(CODIGOS2018[[#This Row],[Código FUT]],CODIGOS2018[[#This Row],[REPORTE II TRIM]])</f>
        <v>1</v>
      </c>
      <c r="BC164" s="135" t="s">
        <v>573</v>
      </c>
      <c r="BD164" s="135" t="b">
        <f>EXACT(CODIGOS2018[[#This Row],[Código FUT]],CODIGOS2018[[#This Row],[FUT DECRETO LIQ 2019]])</f>
        <v>0</v>
      </c>
    </row>
    <row r="165" spans="1:56" s="23" customFormat="1" ht="15" customHeight="1" x14ac:dyDescent="0.25">
      <c r="A16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0-0251 1105 1101025514 11010206 9999</v>
      </c>
      <c r="B165" s="4" t="s">
        <v>225</v>
      </c>
      <c r="C165" s="64">
        <v>1105</v>
      </c>
      <c r="D165" s="4" t="s">
        <v>89</v>
      </c>
      <c r="E165" s="64">
        <v>11010206</v>
      </c>
      <c r="F165" s="64">
        <v>9999</v>
      </c>
      <c r="G165" s="4" t="s">
        <v>130</v>
      </c>
      <c r="H165" s="65">
        <v>-335156869</v>
      </c>
      <c r="I165" s="65">
        <v>0</v>
      </c>
      <c r="J165" s="65">
        <v>0</v>
      </c>
      <c r="K165" s="65">
        <v>0</v>
      </c>
      <c r="L165" s="65">
        <v>0</v>
      </c>
      <c r="M165" s="65">
        <v>-335156869</v>
      </c>
      <c r="N165" s="65">
        <v>-651900352.25</v>
      </c>
      <c r="O165" s="24"/>
      <c r="P165" s="68">
        <f>CODIGOS2018[[#This Row],[RECAUDOS]]+CODIGOS2018[[#This Row],[AJUSTE]]</f>
        <v>-651900352.25</v>
      </c>
      <c r="Q16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5" s="60"/>
      <c r="T165" s="60"/>
      <c r="U165" s="26" t="s">
        <v>736</v>
      </c>
      <c r="V165" s="27" t="e">
        <f>IF(Q165="SALUD","SALUD",IF(CODIGOS2018[[#This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5" s="28" t="s">
        <v>736</v>
      </c>
      <c r="AA16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5" s="28" t="s">
        <v>736</v>
      </c>
      <c r="AC16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5" s="28" t="s">
        <v>736</v>
      </c>
      <c r="AE16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5" s="28" t="s">
        <v>736</v>
      </c>
      <c r="AG165" s="46" t="s">
        <v>736</v>
      </c>
      <c r="AH16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5" s="47" t="s">
        <v>736</v>
      </c>
      <c r="AJ16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5" s="72" t="str">
        <f>CONCATENATE(CODIGOS2018[[#This Row],[Código CGR]]," ",CODIGOS2018[[#This Row],[CGR OEI]]," ",CODIGOS2018[[#This Row],[CGR Dest]]," ",CODIGOS2018[[#This Row],[SIT FONDOS]])</f>
        <v>SALUD SALUD SALUD SALUD</v>
      </c>
      <c r="AR165" s="73" t="e">
        <f>IF(AND(CODIGOS2018[[#This Row],[MARCA SALUD Y CONTRALORIA]]&lt;&gt;"SALUD",COUNTIF([1]!PLANOPROG[AUX LINEA],CODIGOS2018[[#This Row],[Aux PROG CGR]])=0),"INCLUIR","OK")</f>
        <v>#REF!</v>
      </c>
      <c r="AS165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165" s="73" t="e">
        <f>IF(AND(CODIGOS2018[[#This Row],[MARCA SALUD Y CONTRALORIA]]&lt;&gt;"SALUD",COUNTIF([1]!PLANOEJEC[AUX LINEA],CODIGOS2018[[#This Row],[Aux EJEC CGR]])=0),"INCLUIR","OK")</f>
        <v>#REF!</v>
      </c>
      <c r="AU16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5" s="76" t="str">
        <f>CONCATENATE(MID(D165,1,1),".",MID(D165,3,1),".",MID(D165,4,2),".",MID(D165,6,2),".",MID(D165,8,2),".",MID(D165,10,2))</f>
        <v>1.1.01.02.55.14</v>
      </c>
      <c r="AW165" s="77">
        <f>+LEN(CODIGOS2018[[#This Row],[POS PRE]])</f>
        <v>11</v>
      </c>
      <c r="AX165" s="76" t="b">
        <f>+EXACT(CODIGOS2018[[#This Row],[CODIGO AUTOMATICO CGR]],CODIGOS2018[[#This Row],[Código CGR]])</f>
        <v>0</v>
      </c>
      <c r="AY165" s="78" t="s">
        <v>564</v>
      </c>
      <c r="AZ165" s="78" t="b">
        <f>EXACT(CODIGOS2018[[#This Row],[Código FUT]],CODIGOS2018[[#This Row],[CODIFICACION MARCO FISCAL]])</f>
        <v>0</v>
      </c>
      <c r="BA165" s="81" t="s">
        <v>736</v>
      </c>
      <c r="BB165" s="82" t="b">
        <f>EXACT(CODIGOS2018[[#This Row],[Código FUT]],CODIGOS2018[[#This Row],[REPORTE II TRIM]])</f>
        <v>1</v>
      </c>
      <c r="BC165" s="135" t="s">
        <v>352</v>
      </c>
      <c r="BD165" s="135" t="b">
        <f>EXACT(CODIGOS2018[[#This Row],[Código FUT]],CODIGOS2018[[#This Row],[FUT DECRETO LIQ 2019]])</f>
        <v>0</v>
      </c>
    </row>
    <row r="166" spans="1:56" s="23" customFormat="1" ht="15" customHeight="1" x14ac:dyDescent="0.25">
      <c r="A16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0-0256 1105 110202030303010398 11020201 9999</v>
      </c>
      <c r="B166" s="4" t="s">
        <v>226</v>
      </c>
      <c r="C166" s="64">
        <v>1105</v>
      </c>
      <c r="D166" s="4" t="s">
        <v>88</v>
      </c>
      <c r="E166" s="64">
        <v>11020201</v>
      </c>
      <c r="F166" s="64">
        <v>9999</v>
      </c>
      <c r="G166" s="4" t="s">
        <v>131</v>
      </c>
      <c r="H166" s="65">
        <v>-414000000</v>
      </c>
      <c r="I166" s="65">
        <v>0</v>
      </c>
      <c r="J166" s="65">
        <v>0</v>
      </c>
      <c r="K166" s="65">
        <v>0</v>
      </c>
      <c r="L166" s="65">
        <v>0</v>
      </c>
      <c r="M166" s="65">
        <v>-414000000</v>
      </c>
      <c r="N166" s="65">
        <v>-400000000</v>
      </c>
      <c r="O166" s="24"/>
      <c r="P166" s="68">
        <f>CODIGOS2018[[#This Row],[RECAUDOS]]+CODIGOS2018[[#This Row],[AJUSTE]]</f>
        <v>-400000000</v>
      </c>
      <c r="Q16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6" s="60"/>
      <c r="T166" s="60"/>
      <c r="U166" s="26" t="s">
        <v>520</v>
      </c>
      <c r="V166" s="27" t="e">
        <f>IF(Q166="SALUD","SALUD",IF(CODIGOS2018[[#This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6" s="28">
        <v>10</v>
      </c>
      <c r="AA16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6" s="28" t="s">
        <v>471</v>
      </c>
      <c r="AC16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6" s="28" t="s">
        <v>488</v>
      </c>
      <c r="AE16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6" s="28" t="s">
        <v>371</v>
      </c>
      <c r="AG166" s="46" t="s">
        <v>545</v>
      </c>
      <c r="AH16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6" s="47" t="s">
        <v>349</v>
      </c>
      <c r="AJ16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6" s="72" t="str">
        <f>CONCATENATE(CODIGOS2018[[#This Row],[Código CGR]]," ",CODIGOS2018[[#This Row],[CGR OEI]]," ",CODIGOS2018[[#This Row],[CGR Dest]]," ",CODIGOS2018[[#This Row],[SIT FONDOS]])</f>
        <v>1.1.02.02.03.03.03.01.03.98 019 066 C</v>
      </c>
      <c r="AR166" s="73" t="e">
        <f>IF(AND(CODIGOS2018[[#This Row],[MARCA SALUD Y CONTRALORIA]]&lt;&gt;"SALUD",COUNTIF([1]!PLANOPROG[AUX LINEA],CODIGOS2018[[#This Row],[Aux PROG CGR]])=0),"INCLUIR","OK")</f>
        <v>#REF!</v>
      </c>
      <c r="AS166" s="72" t="str">
        <f>CONCATENATE(CODIGOS2018[[#This Row],[Código CGR]]," ",CODIGOS2018[[#This Row],[CGR OEI]]," ",CODIGOS2018[[#This Row],[CGR Dest]]," ",CODIGOS2018[[#This Row],[SIT FONDOS]]," ",CODIGOS2018[[#This Row],[CGR Tercero]])</f>
        <v>1.1.02.02.03.03.03.01.03.98 019 066 C 120000001700002</v>
      </c>
      <c r="AT166" s="73" t="e">
        <f>IF(AND(CODIGOS2018[[#This Row],[MARCA SALUD Y CONTRALORIA]]&lt;&gt;"SALUD",COUNTIF([1]!PLANOEJEC[AUX LINEA],CODIGOS2018[[#This Row],[Aux EJEC CGR]])=0),"INCLUIR","OK")</f>
        <v>#REF!</v>
      </c>
      <c r="AU16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6" s="76" t="str">
        <f>CONCATENATE(MID(D166,1,1),".",MID(D166,3,1),".",MID(D166,4,2),".",MID(D166,6,2),".",MID(D166,8,2),".",MID(D166,10,2),".",MID(D166,12,2),".",MID(D166,14,2),".",MID(D166,16,2),".",MID(D166,18,2))</f>
        <v>1.1.02.02.03.03.03.01.03.98</v>
      </c>
      <c r="AW166" s="77">
        <f>+LEN(CODIGOS2018[[#This Row],[POS PRE]])</f>
        <v>19</v>
      </c>
      <c r="AX166" s="76" t="b">
        <f>+EXACT(CODIGOS2018[[#This Row],[CODIGO AUTOMATICO CGR]],CODIGOS2018[[#This Row],[Código CGR]])</f>
        <v>1</v>
      </c>
      <c r="AY166" s="78" t="s">
        <v>349</v>
      </c>
      <c r="AZ166" s="78" t="b">
        <f>EXACT(CODIGOS2018[[#This Row],[Código FUT]],CODIGOS2018[[#This Row],[CODIFICACION MARCO FISCAL]])</f>
        <v>1</v>
      </c>
      <c r="BA166" s="81" t="s">
        <v>349</v>
      </c>
      <c r="BB166" s="82" t="b">
        <f>EXACT(CODIGOS2018[[#This Row],[Código FUT]],CODIGOS2018[[#This Row],[REPORTE II TRIM]])</f>
        <v>1</v>
      </c>
      <c r="BC166" s="135" t="s">
        <v>349</v>
      </c>
      <c r="BD166" s="135" t="b">
        <f>EXACT(CODIGOS2018[[#This Row],[Código FUT]],CODIGOS2018[[#This Row],[FUT DECRETO LIQ 2019]])</f>
        <v>1</v>
      </c>
    </row>
    <row r="167" spans="1:56" s="23" customFormat="1" ht="15" customHeight="1" x14ac:dyDescent="0.25">
      <c r="A16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0-0256 1105 1202030101 12020301 9999</v>
      </c>
      <c r="B167" s="4" t="s">
        <v>226</v>
      </c>
      <c r="C167" s="64">
        <v>1105</v>
      </c>
      <c r="D167" s="4" t="s">
        <v>38</v>
      </c>
      <c r="E167" s="64">
        <v>12020301</v>
      </c>
      <c r="F167" s="64">
        <v>9999</v>
      </c>
      <c r="G167" s="4" t="s">
        <v>403</v>
      </c>
      <c r="H167" s="65">
        <v>0</v>
      </c>
      <c r="I167" s="65">
        <v>0</v>
      </c>
      <c r="J167" s="65">
        <v>0</v>
      </c>
      <c r="K167" s="65">
        <v>0</v>
      </c>
      <c r="L167" s="65">
        <v>0</v>
      </c>
      <c r="M167" s="65">
        <v>0</v>
      </c>
      <c r="N167" s="65">
        <v>0</v>
      </c>
      <c r="O167" s="24"/>
      <c r="P167" s="68">
        <f>CODIGOS2018[[#This Row],[RECAUDOS]]+CODIGOS2018[[#This Row],[AJUSTE]]</f>
        <v>0</v>
      </c>
      <c r="Q16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7" s="60"/>
      <c r="T167" s="60"/>
      <c r="U167" s="26" t="s">
        <v>132</v>
      </c>
      <c r="V167" s="27" t="e">
        <f>IF(Q167="SALUD","SALUD",IF(CODIGOS2018[[#This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7" s="28">
        <v>10</v>
      </c>
      <c r="AA16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7" s="28" t="s">
        <v>510</v>
      </c>
      <c r="AC16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7" s="28" t="s">
        <v>488</v>
      </c>
      <c r="AE16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7" s="28" t="s">
        <v>371</v>
      </c>
      <c r="AG167" s="46" t="s">
        <v>545</v>
      </c>
      <c r="AH16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7" s="47" t="s">
        <v>370</v>
      </c>
      <c r="AJ16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7" s="72" t="str">
        <f>CONCATENATE(CODIGOS2018[[#This Row],[Código CGR]]," ",CODIGOS2018[[#This Row],[CGR OEI]]," ",CODIGOS2018[[#This Row],[CGR Dest]]," ",CODIGOS2018[[#This Row],[SIT FONDOS]])</f>
        <v>1.2.02.03.01.03.98 040 066 C</v>
      </c>
      <c r="AR167" s="73" t="e">
        <f>IF(AND(CODIGOS2018[[#This Row],[MARCA SALUD Y CONTRALORIA]]&lt;&gt;"SALUD",COUNTIF([1]!PLANOPROG[AUX LINEA],CODIGOS2018[[#This Row],[Aux PROG CGR]])=0),"INCLUIR","OK")</f>
        <v>#REF!</v>
      </c>
      <c r="AS167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120000001700002</v>
      </c>
      <c r="AT167" s="73" t="e">
        <f>IF(AND(CODIGOS2018[[#This Row],[MARCA SALUD Y CONTRALORIA]]&lt;&gt;"SALUD",COUNTIF([1]!PLANOEJEC[AUX LINEA],CODIGOS2018[[#This Row],[Aux EJEC CGR]])=0),"INCLUIR","OK")</f>
        <v>#REF!</v>
      </c>
      <c r="AU16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7" s="76" t="str">
        <f>CONCATENATE(MID(D167,1,1),".",MID(D167,3,1),".",MID(D167,4,2),".",MID(D167,6,2),".",MID(D167,8,2),".",MID(D167,10,2))</f>
        <v>1.2.02.03.01.01</v>
      </c>
      <c r="AW167" s="77">
        <f>+LEN(CODIGOS2018[[#This Row],[POS PRE]])</f>
        <v>11</v>
      </c>
      <c r="AX167" s="76" t="b">
        <f>+EXACT(CODIGOS2018[[#This Row],[CODIGO AUTOMATICO CGR]],CODIGOS2018[[#This Row],[Código CGR]])</f>
        <v>0</v>
      </c>
      <c r="AY167" s="78" t="s">
        <v>370</v>
      </c>
      <c r="AZ167" s="78" t="b">
        <f>EXACT(CODIGOS2018[[#This Row],[Código FUT]],CODIGOS2018[[#This Row],[CODIFICACION MARCO FISCAL]])</f>
        <v>1</v>
      </c>
      <c r="BA167" s="81" t="s">
        <v>370</v>
      </c>
      <c r="BB167" s="82" t="b">
        <f>EXACT(CODIGOS2018[[#This Row],[Código FUT]],CODIGOS2018[[#This Row],[REPORTE II TRIM]])</f>
        <v>1</v>
      </c>
      <c r="BC167" s="135" t="e">
        <v>#N/A</v>
      </c>
      <c r="BD167" s="135" t="e">
        <f>EXACT(CODIGOS2018[[#This Row],[Código FUT]],CODIGOS2018[[#This Row],[FUT DECRETO LIQ 2019]])</f>
        <v>#N/A</v>
      </c>
    </row>
    <row r="168" spans="1:56" s="23" customFormat="1" ht="15" customHeight="1" x14ac:dyDescent="0.25">
      <c r="A16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0-0261 1105 120203010398 12020301 9999</v>
      </c>
      <c r="B168" s="4" t="s">
        <v>227</v>
      </c>
      <c r="C168" s="64">
        <v>1105</v>
      </c>
      <c r="D168" s="4" t="s">
        <v>40</v>
      </c>
      <c r="E168" s="64">
        <v>12020301</v>
      </c>
      <c r="F168" s="64">
        <v>9999</v>
      </c>
      <c r="G168" s="4" t="s">
        <v>120</v>
      </c>
      <c r="H168" s="65">
        <v>0</v>
      </c>
      <c r="I168" s="65">
        <v>0</v>
      </c>
      <c r="J168" s="65">
        <v>0</v>
      </c>
      <c r="K168" s="65">
        <v>0</v>
      </c>
      <c r="L168" s="65">
        <v>0</v>
      </c>
      <c r="M168" s="65">
        <v>0</v>
      </c>
      <c r="N168" s="65">
        <v>-1219595</v>
      </c>
      <c r="O168" s="24"/>
      <c r="P168" s="68">
        <f>CODIGOS2018[[#This Row],[RECAUDOS]]+CODIGOS2018[[#This Row],[AJUSTE]]</f>
        <v>-1219595</v>
      </c>
      <c r="Q16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8" s="60"/>
      <c r="T168" s="60"/>
      <c r="U168" s="26" t="s">
        <v>132</v>
      </c>
      <c r="V168" s="27" t="e">
        <f>IF(Q168="SALUD","SALUD",IF(CODIGOS2018[[#This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8" s="28">
        <v>10</v>
      </c>
      <c r="AA16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8" s="28" t="s">
        <v>510</v>
      </c>
      <c r="AC16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8" s="28" t="s">
        <v>649</v>
      </c>
      <c r="AE16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8" s="28" t="s">
        <v>371</v>
      </c>
      <c r="AG168" s="46" t="s">
        <v>462</v>
      </c>
      <c r="AH16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8" s="47" t="s">
        <v>370</v>
      </c>
      <c r="AJ16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8" s="72" t="str">
        <f>CONCATENATE(CODIGOS2018[[#This Row],[Código CGR]]," ",CODIGOS2018[[#This Row],[CGR OEI]]," ",CODIGOS2018[[#This Row],[CGR Dest]]," ",CODIGOS2018[[#This Row],[SIT FONDOS]])</f>
        <v>1.2.02.03.01.03.98 040 049 C</v>
      </c>
      <c r="AR168" s="73" t="e">
        <f>IF(AND(CODIGOS2018[[#This Row],[MARCA SALUD Y CONTRALORIA]]&lt;&gt;"SALUD",COUNTIF([1]!PLANOPROG[AUX LINEA],CODIGOS2018[[#This Row],[Aux PROG CGR]])=0),"INCLUIR","OK")</f>
        <v>#REF!</v>
      </c>
      <c r="AS168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1.2.02.03.01.03.98 040 049 C 000000000000000</v>
      </c>
      <c r="AT168" s="73" t="e">
        <f>IF(AND(CODIGOS2018[[#This Row],[MARCA SALUD Y CONTRALORIA]]&lt;&gt;"SALUD",COUNTIF([1]!PLANOEJEC[AUX LINEA],CODIGOS2018[[#This Row],[Aux EJEC CGR]])=0),"INCLUIR","OK")</f>
        <v>#REF!</v>
      </c>
      <c r="AU16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8" s="76" t="str">
        <f>CONCATENATE(MID(D168,1,1),".",MID(D168,3,1),".",MID(D168,4,2),".",MID(D168,6,2),".",MID(D168,8,2),".",MID(D168,10,2),".",MID(D168,12,2))</f>
        <v>1.2.02.03.01.03.98</v>
      </c>
      <c r="AW168" s="77">
        <f>+LEN(CODIGOS2018[[#This Row],[POS PRE]])</f>
        <v>13</v>
      </c>
      <c r="AX168" s="76" t="b">
        <f>+EXACT(CODIGOS2018[[#This Row],[CODIGO AUTOMATICO CGR]],CODIGOS2018[[#This Row],[Código CGR]])</f>
        <v>1</v>
      </c>
      <c r="AY168" s="78" t="s">
        <v>370</v>
      </c>
      <c r="AZ168" s="78" t="b">
        <f>EXACT(CODIGOS2018[[#This Row],[Código FUT]],CODIGOS2018[[#This Row],[CODIFICACION MARCO FISCAL]])</f>
        <v>1</v>
      </c>
      <c r="BA168" s="81" t="s">
        <v>370</v>
      </c>
      <c r="BB168" s="82" t="b">
        <f>EXACT(CODIGOS2018[[#This Row],[Código FUT]],CODIGOS2018[[#This Row],[REPORTE II TRIM]])</f>
        <v>1</v>
      </c>
      <c r="BC168" s="135" t="e">
        <v>#N/A</v>
      </c>
      <c r="BD168" s="135" t="e">
        <f>EXACT(CODIGOS2018[[#This Row],[Código FUT]],CODIGOS2018[[#This Row],[FUT DECRETO LIQ 2019]])</f>
        <v>#N/A</v>
      </c>
    </row>
    <row r="169" spans="1:56" s="23" customFormat="1" ht="15" customHeight="1" x14ac:dyDescent="0.25">
      <c r="A16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0-0271 1105 110102610301 11010207 9999</v>
      </c>
      <c r="B169" s="4" t="s">
        <v>228</v>
      </c>
      <c r="C169" s="64">
        <v>1105</v>
      </c>
      <c r="D169" s="4" t="s">
        <v>48</v>
      </c>
      <c r="E169" s="64">
        <v>11010207</v>
      </c>
      <c r="F169" s="64">
        <v>9999</v>
      </c>
      <c r="G169" s="4" t="s">
        <v>411</v>
      </c>
      <c r="H169" s="65">
        <v>-2134809756</v>
      </c>
      <c r="I169" s="65">
        <v>0</v>
      </c>
      <c r="J169" s="65">
        <v>0</v>
      </c>
      <c r="K169" s="65">
        <v>0</v>
      </c>
      <c r="L169" s="65">
        <v>0</v>
      </c>
      <c r="M169" s="65">
        <v>-2134809756</v>
      </c>
      <c r="N169" s="65">
        <v>-2155414669</v>
      </c>
      <c r="O169" s="24"/>
      <c r="P169" s="68">
        <f>CODIGOS2018[[#This Row],[RECAUDOS]]+CODIGOS2018[[#This Row],[AJUSTE]]</f>
        <v>-2155414669</v>
      </c>
      <c r="Q16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6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69" s="60"/>
      <c r="T169" s="60"/>
      <c r="U169" s="26" t="s">
        <v>487</v>
      </c>
      <c r="V169" s="27" t="e">
        <f>IF(Q169="SALUD","SALUD",IF(CODIGOS2018[[#This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6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6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6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69" s="28">
        <v>10</v>
      </c>
      <c r="AA16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69" s="28" t="s">
        <v>499</v>
      </c>
      <c r="AC16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69" s="28" t="s">
        <v>488</v>
      </c>
      <c r="AE16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69" s="28" t="s">
        <v>371</v>
      </c>
      <c r="AG169" s="46" t="s">
        <v>462</v>
      </c>
      <c r="AH16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69" s="47" t="s">
        <v>310</v>
      </c>
      <c r="AJ16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6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6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69" s="72" t="str">
        <f>CONCATENATE(CODIGOS2018[[#This Row],[Código CGR]]," ",CODIGOS2018[[#This Row],[CGR OEI]]," ",CODIGOS2018[[#This Row],[CGR Dest]]," ",CODIGOS2018[[#This Row],[SIT FONDOS]])</f>
        <v>1.1.01.02.61.03 005 066 C</v>
      </c>
      <c r="AR169" s="73" t="e">
        <f>IF(AND(CODIGOS2018[[#This Row],[MARCA SALUD Y CONTRALORIA]]&lt;&gt;"SALUD",COUNTIF([1]!PLANOPROG[AUX LINEA],CODIGOS2018[[#This Row],[Aux PROG CGR]])=0),"INCLUIR","OK")</f>
        <v>#REF!</v>
      </c>
      <c r="AS169" s="72" t="str">
        <f>CONCATENATE(CODIGOS2018[[#This Row],[Código CGR]]," ",CODIGOS2018[[#This Row],[CGR OEI]]," ",CODIGOS2018[[#This Row],[CGR Dest]]," ",CODIGOS2018[[#This Row],[SIT FONDOS]]," ",CODIGOS2018[[#This Row],[CGR Tercero]])</f>
        <v>1.1.01.02.61.03 005 066 C 000000000000000</v>
      </c>
      <c r="AT169" s="73" t="e">
        <f>IF(AND(CODIGOS2018[[#This Row],[MARCA SALUD Y CONTRALORIA]]&lt;&gt;"SALUD",COUNTIF([1]!PLANOEJEC[AUX LINEA],CODIGOS2018[[#This Row],[Aux EJEC CGR]])=0),"INCLUIR","OK")</f>
        <v>#REF!</v>
      </c>
      <c r="AU16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69" s="76" t="str">
        <f>CONCATENATE(MID(D169,1,1),".",MID(D169,3,1),".",MID(D169,4,2),".",MID(D169,6,2),".",MID(D169,8,2),".",MID(D169,10,2))</f>
        <v>1.1.01.02.61.03</v>
      </c>
      <c r="AW169" s="77">
        <f>+LEN(CODIGOS2018[[#This Row],[POS PRE]])</f>
        <v>13</v>
      </c>
      <c r="AX169" s="76" t="b">
        <f>+EXACT(CODIGOS2018[[#This Row],[CODIGO AUTOMATICO CGR]],CODIGOS2018[[#This Row],[Código CGR]])</f>
        <v>1</v>
      </c>
      <c r="AY169" s="78" t="s">
        <v>310</v>
      </c>
      <c r="AZ169" s="78" t="b">
        <f>EXACT(CODIGOS2018[[#This Row],[Código FUT]],CODIGOS2018[[#This Row],[CODIFICACION MARCO FISCAL]])</f>
        <v>1</v>
      </c>
      <c r="BA169" s="81" t="s">
        <v>310</v>
      </c>
      <c r="BB169" s="82" t="b">
        <f>EXACT(CODIGOS2018[[#This Row],[Código FUT]],CODIGOS2018[[#This Row],[REPORTE II TRIM]])</f>
        <v>1</v>
      </c>
      <c r="BC169" s="135" t="e">
        <v>#N/A</v>
      </c>
      <c r="BD169" s="135" t="e">
        <f>EXACT(CODIGOS2018[[#This Row],[Código FUT]],CODIGOS2018[[#This Row],[FUT DECRETO LIQ 2019]])</f>
        <v>#N/A</v>
      </c>
    </row>
    <row r="170" spans="1:56" s="23" customFormat="1" ht="15" customHeight="1" x14ac:dyDescent="0.25">
      <c r="A17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0-0272 1105 110102630302 11010208 9999</v>
      </c>
      <c r="B170" s="4" t="s">
        <v>229</v>
      </c>
      <c r="C170" s="64">
        <v>1105</v>
      </c>
      <c r="D170" s="4" t="s">
        <v>50</v>
      </c>
      <c r="E170" s="64">
        <v>11010208</v>
      </c>
      <c r="F170" s="64">
        <v>9999</v>
      </c>
      <c r="G170" s="4" t="s">
        <v>413</v>
      </c>
      <c r="H170" s="65">
        <v>-5225507711</v>
      </c>
      <c r="I170" s="65">
        <v>0</v>
      </c>
      <c r="J170" s="65">
        <v>0</v>
      </c>
      <c r="K170" s="65">
        <v>0</v>
      </c>
      <c r="L170" s="65">
        <v>0</v>
      </c>
      <c r="M170" s="65">
        <v>-5225507711</v>
      </c>
      <c r="N170" s="65">
        <v>-2889936974</v>
      </c>
      <c r="O170" s="24"/>
      <c r="P170" s="68">
        <f>CODIGOS2018[[#This Row],[RECAUDOS]]+CODIGOS2018[[#This Row],[AJUSTE]]</f>
        <v>-2889936974</v>
      </c>
      <c r="Q17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0" s="60"/>
      <c r="T170" s="60"/>
      <c r="U170" s="26" t="s">
        <v>490</v>
      </c>
      <c r="V170" s="27" t="e">
        <f>IF(Q170="SALUD","SALUD",IF(CODIGOS2018[[#This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0" s="28">
        <v>10</v>
      </c>
      <c r="AA17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0" s="28" t="s">
        <v>491</v>
      </c>
      <c r="AC17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0" s="28" t="s">
        <v>488</v>
      </c>
      <c r="AE17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0" s="28" t="s">
        <v>371</v>
      </c>
      <c r="AG170" s="46" t="s">
        <v>462</v>
      </c>
      <c r="AH17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0" s="47" t="s">
        <v>312</v>
      </c>
      <c r="AJ17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0" s="72" t="str">
        <f>CONCATENATE(CODIGOS2018[[#This Row],[Código CGR]]," ",CODIGOS2018[[#This Row],[CGR OEI]]," ",CODIGOS2018[[#This Row],[CGR Dest]]," ",CODIGOS2018[[#This Row],[SIT FONDOS]])</f>
        <v>1.1.01.02.63.03 003 066 C</v>
      </c>
      <c r="AR170" s="73" t="e">
        <f>IF(AND(CODIGOS2018[[#This Row],[MARCA SALUD Y CONTRALORIA]]&lt;&gt;"SALUD",COUNTIF([1]!PLANOPROG[AUX LINEA],CODIGOS2018[[#This Row],[Aux PROG CGR]])=0),"INCLUIR","OK")</f>
        <v>#REF!</v>
      </c>
      <c r="AS170" s="72" t="str">
        <f>CONCATENATE(CODIGOS2018[[#This Row],[Código CGR]]," ",CODIGOS2018[[#This Row],[CGR OEI]]," ",CODIGOS2018[[#This Row],[CGR Dest]]," ",CODIGOS2018[[#This Row],[SIT FONDOS]]," ",CODIGOS2018[[#This Row],[CGR Tercero]])</f>
        <v>1.1.01.02.63.03 003 066 C 000000000000000</v>
      </c>
      <c r="AT170" s="73" t="e">
        <f>IF(AND(CODIGOS2018[[#This Row],[MARCA SALUD Y CONTRALORIA]]&lt;&gt;"SALUD",COUNTIF([1]!PLANOEJEC[AUX LINEA],CODIGOS2018[[#This Row],[Aux EJEC CGR]])=0),"INCLUIR","OK")</f>
        <v>#REF!</v>
      </c>
      <c r="AU17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0" s="76" t="str">
        <f>CONCATENATE(MID(D170,1,1),".",MID(D170,3,1),".",MID(D170,4,2),".",MID(D170,6,2),".",MID(D170,8,2),".",MID(D170,10,2))</f>
        <v>1.1.01.02.63.03</v>
      </c>
      <c r="AW170" s="77">
        <f>+LEN(CODIGOS2018[[#This Row],[POS PRE]])</f>
        <v>13</v>
      </c>
      <c r="AX170" s="76" t="b">
        <f>+EXACT(CODIGOS2018[[#This Row],[CODIGO AUTOMATICO CGR]],CODIGOS2018[[#This Row],[Código CGR]])</f>
        <v>1</v>
      </c>
      <c r="AY170" s="78" t="s">
        <v>312</v>
      </c>
      <c r="AZ170" s="78" t="b">
        <f>EXACT(CODIGOS2018[[#This Row],[Código FUT]],CODIGOS2018[[#This Row],[CODIFICACION MARCO FISCAL]])</f>
        <v>1</v>
      </c>
      <c r="BA170" s="81" t="s">
        <v>312</v>
      </c>
      <c r="BB170" s="82" t="b">
        <f>EXACT(CODIGOS2018[[#This Row],[Código FUT]],CODIGOS2018[[#This Row],[REPORTE II TRIM]])</f>
        <v>1</v>
      </c>
      <c r="BC170" s="135" t="e">
        <v>#N/A</v>
      </c>
      <c r="BD170" s="135" t="e">
        <f>EXACT(CODIGOS2018[[#This Row],[Código FUT]],CODIGOS2018[[#This Row],[FUT DECRETO LIQ 2019]])</f>
        <v>#N/A</v>
      </c>
    </row>
    <row r="171" spans="1:56" s="23" customFormat="1" ht="15" customHeight="1" x14ac:dyDescent="0.25">
      <c r="A17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0-0273 1105 110202030907 11020201 9999</v>
      </c>
      <c r="B171" s="4" t="s">
        <v>230</v>
      </c>
      <c r="C171" s="64">
        <v>1105</v>
      </c>
      <c r="D171" s="4" t="s">
        <v>71</v>
      </c>
      <c r="E171" s="64">
        <v>11020201</v>
      </c>
      <c r="F171" s="64">
        <v>9999</v>
      </c>
      <c r="G171" s="4" t="s">
        <v>425</v>
      </c>
      <c r="H171" s="65">
        <v>-920196696</v>
      </c>
      <c r="I171" s="65">
        <v>0</v>
      </c>
      <c r="J171" s="65">
        <v>0</v>
      </c>
      <c r="K171" s="65">
        <v>0</v>
      </c>
      <c r="L171" s="65">
        <v>0</v>
      </c>
      <c r="M171" s="65">
        <v>-920196696</v>
      </c>
      <c r="N171" s="65">
        <v>-1013318290</v>
      </c>
      <c r="O171" s="24"/>
      <c r="P171" s="68">
        <f>CODIGOS2018[[#This Row],[RECAUDOS]]+CODIGOS2018[[#This Row],[AJUSTE]]</f>
        <v>-1013318290</v>
      </c>
      <c r="Q17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1" s="60"/>
      <c r="T171" s="60"/>
      <c r="U171" s="26" t="s">
        <v>523</v>
      </c>
      <c r="V171" s="27" t="e">
        <f>IF(Q171="SALUD","SALUD",IF(CODIGOS2018[[#This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1" s="28">
        <v>10</v>
      </c>
      <c r="AA17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1" s="28" t="s">
        <v>499</v>
      </c>
      <c r="AC17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1" s="28" t="s">
        <v>488</v>
      </c>
      <c r="AE17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1" s="28" t="s">
        <v>371</v>
      </c>
      <c r="AG171" s="46" t="s">
        <v>539</v>
      </c>
      <c r="AH17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1" s="47" t="s">
        <v>344</v>
      </c>
      <c r="AJ17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1" s="72" t="str">
        <f>CONCATENATE(CODIGOS2018[[#This Row],[Código CGR]]," ",CODIGOS2018[[#This Row],[CGR OEI]]," ",CODIGOS2018[[#This Row],[CGR Dest]]," ",CODIGOS2018[[#This Row],[SIT FONDOS]])</f>
        <v>1.1.02.02.03.09.07 005 066 C</v>
      </c>
      <c r="AR171" s="73" t="e">
        <f>IF(AND(CODIGOS2018[[#This Row],[MARCA SALUD Y CONTRALORIA]]&lt;&gt;"SALUD",COUNTIF([1]!PLANOPROG[AUX LINEA],CODIGOS2018[[#This Row],[Aux PROG CGR]])=0),"INCLUIR","OK")</f>
        <v>#REF!</v>
      </c>
      <c r="AS171" s="72" t="str">
        <f>CONCATENATE(CODIGOS2018[[#This Row],[Código CGR]]," ",CODIGOS2018[[#This Row],[CGR OEI]]," ",CODIGOS2018[[#This Row],[CGR Dest]]," ",CODIGOS2018[[#This Row],[SIT FONDOS]]," ",CODIGOS2018[[#This Row],[CGR Tercero]])</f>
        <v>1.1.02.02.03.09.07 005 066 C 110000001700000</v>
      </c>
      <c r="AT171" s="73" t="e">
        <f>IF(AND(CODIGOS2018[[#This Row],[MARCA SALUD Y CONTRALORIA]]&lt;&gt;"SALUD",COUNTIF([1]!PLANOEJEC[AUX LINEA],CODIGOS2018[[#This Row],[Aux EJEC CGR]])=0),"INCLUIR","OK")</f>
        <v>#REF!</v>
      </c>
      <c r="AU17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1" s="76" t="str">
        <f>CONCATENATE(MID(D171,1,1),".",MID(D171,3,1),".",MID(D171,4,2),".",MID(D171,6,2),".",MID(D171,8,2),".",MID(D171,10,2),".",MID(D171,12,2))</f>
        <v>1.1.02.02.03.09.07</v>
      </c>
      <c r="AW171" s="77">
        <f>+LEN(CODIGOS2018[[#This Row],[POS PRE]])</f>
        <v>13</v>
      </c>
      <c r="AX171" s="76" t="b">
        <f>+EXACT(CODIGOS2018[[#This Row],[CODIGO AUTOMATICO CGR]],CODIGOS2018[[#This Row],[Código CGR]])</f>
        <v>1</v>
      </c>
      <c r="AY171" s="78" t="s">
        <v>344</v>
      </c>
      <c r="AZ171" s="78" t="b">
        <f>EXACT(CODIGOS2018[[#This Row],[Código FUT]],CODIGOS2018[[#This Row],[CODIFICACION MARCO FISCAL]])</f>
        <v>1</v>
      </c>
      <c r="BA171" s="81" t="s">
        <v>344</v>
      </c>
      <c r="BB171" s="82" t="b">
        <f>EXACT(CODIGOS2018[[#This Row],[Código FUT]],CODIGOS2018[[#This Row],[REPORTE II TRIM]])</f>
        <v>1</v>
      </c>
      <c r="BC171" s="135" t="e">
        <v>#N/A</v>
      </c>
      <c r="BD171" s="135" t="e">
        <f>EXACT(CODIGOS2018[[#This Row],[Código FUT]],CODIGOS2018[[#This Row],[FUT DECRETO LIQ 2019]])</f>
        <v>#N/A</v>
      </c>
    </row>
    <row r="172" spans="1:56" s="23" customFormat="1" ht="15" customHeight="1" x14ac:dyDescent="0.25">
      <c r="A17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0-0274 1105 1202030101 12020301 9999</v>
      </c>
      <c r="B172" s="4" t="s">
        <v>596</v>
      </c>
      <c r="C172" s="64">
        <v>1105</v>
      </c>
      <c r="D172" s="4" t="s">
        <v>38</v>
      </c>
      <c r="E172" s="64">
        <v>12020301</v>
      </c>
      <c r="F172" s="64">
        <v>9999</v>
      </c>
      <c r="G172" s="4" t="s">
        <v>403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0</v>
      </c>
      <c r="N172" s="65">
        <v>0</v>
      </c>
      <c r="O172" s="24"/>
      <c r="P172" s="68">
        <f>CODIGOS2018[[#This Row],[RECAUDOS]]+CODIGOS2018[[#This Row],[AJUSTE]]</f>
        <v>0</v>
      </c>
      <c r="Q17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2" s="60"/>
      <c r="T172" s="60"/>
      <c r="U172" s="26" t="s">
        <v>132</v>
      </c>
      <c r="V172" s="27" t="e">
        <f>IF(Q172="SALUD","SALUD",IF(CODIGOS2018[[#This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2" s="28">
        <v>10</v>
      </c>
      <c r="AA17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2" s="28" t="s">
        <v>510</v>
      </c>
      <c r="AC17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2" s="28" t="s">
        <v>460</v>
      </c>
      <c r="AE17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2" s="28" t="s">
        <v>371</v>
      </c>
      <c r="AG172" s="46" t="s">
        <v>539</v>
      </c>
      <c r="AH17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2" s="47" t="s">
        <v>370</v>
      </c>
      <c r="AJ17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2" s="72" t="str">
        <f>CONCATENATE(CODIGOS2018[[#This Row],[Código CGR]]," ",CODIGOS2018[[#This Row],[CGR OEI]]," ",CODIGOS2018[[#This Row],[CGR Dest]]," ",CODIGOS2018[[#This Row],[SIT FONDOS]])</f>
        <v>1.2.02.03.01.03.98 040 002 C</v>
      </c>
      <c r="AR172" s="73" t="e">
        <f>IF(AND(CODIGOS2018[[#This Row],[MARCA SALUD Y CONTRALORIA]]&lt;&gt;"SALUD",COUNTIF([1]!PLANOPROG[AUX LINEA],CODIGOS2018[[#This Row],[Aux PROG CGR]])=0),"INCLUIR","OK")</f>
        <v>#REF!</v>
      </c>
      <c r="AS172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1.2.02.03.01.03.98 040 002 C 110000001700000</v>
      </c>
      <c r="AT172" s="73" t="e">
        <f>IF(AND(CODIGOS2018[[#This Row],[MARCA SALUD Y CONTRALORIA]]&lt;&gt;"SALUD",COUNTIF([1]!PLANOEJEC[AUX LINEA],CODIGOS2018[[#This Row],[Aux EJEC CGR]])=0),"INCLUIR","OK")</f>
        <v>#REF!</v>
      </c>
      <c r="AU17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2" s="76" t="str">
        <f>CONCATENATE(MID(D172,1,1),".",MID(D172,3,1),".",MID(D172,4,2),".",MID(D172,6,2),".",MID(D172,8,2),".",MID(D172,10,2))</f>
        <v>1.2.02.03.01.01</v>
      </c>
      <c r="AW172" s="77">
        <f>+LEN(CODIGOS2018[[#This Row],[POS PRE]])</f>
        <v>11</v>
      </c>
      <c r="AX172" s="76" t="b">
        <f>+EXACT(CODIGOS2018[[#This Row],[CODIGO AUTOMATICO CGR]],CODIGOS2018[[#This Row],[Código CGR]])</f>
        <v>0</v>
      </c>
      <c r="AY172" s="78" t="s">
        <v>370</v>
      </c>
      <c r="AZ172" s="78" t="b">
        <f>EXACT(CODIGOS2018[[#This Row],[Código FUT]],CODIGOS2018[[#This Row],[CODIFICACION MARCO FISCAL]])</f>
        <v>1</v>
      </c>
      <c r="BA172" s="81" t="s">
        <v>370</v>
      </c>
      <c r="BB172" s="82" t="b">
        <f>EXACT(CODIGOS2018[[#This Row],[Código FUT]],CODIGOS2018[[#This Row],[REPORTE II TRIM]])</f>
        <v>1</v>
      </c>
      <c r="BC172" s="135" t="e">
        <v>#N/A</v>
      </c>
      <c r="BD172" s="135" t="e">
        <f>EXACT(CODIGOS2018[[#This Row],[Código FUT]],CODIGOS2018[[#This Row],[FUT DECRETO LIQ 2019]])</f>
        <v>#N/A</v>
      </c>
    </row>
    <row r="173" spans="1:56" s="23" customFormat="1" ht="15" customHeight="1" x14ac:dyDescent="0.25">
      <c r="A17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0-0279 1126 110202030101090101 11020201 9999</v>
      </c>
      <c r="B173" s="4" t="s">
        <v>231</v>
      </c>
      <c r="C173" s="64">
        <v>1126</v>
      </c>
      <c r="D173" s="4" t="s">
        <v>86</v>
      </c>
      <c r="E173" s="64">
        <v>11020201</v>
      </c>
      <c r="F173" s="64">
        <v>9999</v>
      </c>
      <c r="G173" s="4" t="s">
        <v>434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>
        <v>-1739</v>
      </c>
      <c r="O173" s="24"/>
      <c r="P173" s="68">
        <f>CODIGOS2018[[#This Row],[RECAUDOS]]+CODIGOS2018[[#This Row],[AJUSTE]]</f>
        <v>-1739</v>
      </c>
      <c r="Q17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3" s="60"/>
      <c r="T173" s="60"/>
      <c r="U173" s="26" t="s">
        <v>516</v>
      </c>
      <c r="V173" s="27" t="e">
        <f>IF(Q173="SALUD","SALUD",IF(CODIGOS2018[[#This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3" s="28">
        <v>10</v>
      </c>
      <c r="AA17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3" s="28" t="s">
        <v>513</v>
      </c>
      <c r="AC17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3" s="28" t="s">
        <v>517</v>
      </c>
      <c r="AE17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3" s="28" t="s">
        <v>371</v>
      </c>
      <c r="AG173" s="46" t="s">
        <v>541</v>
      </c>
      <c r="AH17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3" s="47" t="s">
        <v>341</v>
      </c>
      <c r="AJ17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3" s="72" t="str">
        <f>CONCATENATE(CODIGOS2018[[#This Row],[Código CGR]]," ",CODIGOS2018[[#This Row],[CGR OEI]]," ",CODIGOS2018[[#This Row],[CGR Dest]]," ",CODIGOS2018[[#This Row],[SIT FONDOS]])</f>
        <v>1.1.02.02.03.01.01.08 013 021 C</v>
      </c>
      <c r="AR173" s="73" t="e">
        <f>IF(AND(CODIGOS2018[[#This Row],[MARCA SALUD Y CONTRALORIA]]&lt;&gt;"SALUD",COUNTIF([1]!PLANOPROG[AUX LINEA],CODIGOS2018[[#This Row],[Aux PROG CGR]])=0),"INCLUIR","OK")</f>
        <v>#REF!</v>
      </c>
      <c r="AS173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1.1.02.02.03.01.01.08 013 021 C 011301010000000</v>
      </c>
      <c r="AT173" s="73" t="e">
        <f>IF(AND(CODIGOS2018[[#This Row],[MARCA SALUD Y CONTRALORIA]]&lt;&gt;"SALUD",COUNTIF([1]!PLANOEJEC[AUX LINEA],CODIGOS2018[[#This Row],[Aux EJEC CGR]])=0),"INCLUIR","OK")</f>
        <v>#REF!</v>
      </c>
      <c r="AU17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3" s="76" t="str">
        <f t="shared" ref="AV173:AV178" si="3">CONCATENATE(MID(D173,1,1),".",MID(D173,3,1),".",MID(D173,4,2),".",MID(D173,6,2),".",MID(D173,8,2),".",MID(D173,10,2),".",MID(D173,12,2),".",MID(D173,14,2),".",MID(D173,16,2),".",MID(D173,18,2))</f>
        <v>1.1.02.02.03.01.01.09.01.01</v>
      </c>
      <c r="AW173" s="77">
        <f>+LEN(CODIGOS2018[[#This Row],[POS PRE]])</f>
        <v>19</v>
      </c>
      <c r="AX173" s="76" t="b">
        <f>+EXACT(CODIGOS2018[[#This Row],[CODIGO AUTOMATICO CGR]],CODIGOS2018[[#This Row],[Código CGR]])</f>
        <v>0</v>
      </c>
      <c r="AY173" s="78" t="s">
        <v>341</v>
      </c>
      <c r="AZ173" s="78" t="b">
        <f>EXACT(CODIGOS2018[[#This Row],[Código FUT]],CODIGOS2018[[#This Row],[CODIFICACION MARCO FISCAL]])</f>
        <v>1</v>
      </c>
      <c r="BA173" s="81" t="s">
        <v>341</v>
      </c>
      <c r="BB173" s="82" t="b">
        <f>EXACT(CODIGOS2018[[#This Row],[Código FUT]],CODIGOS2018[[#This Row],[REPORTE II TRIM]])</f>
        <v>1</v>
      </c>
      <c r="BC173" s="135" t="e">
        <v>#N/A</v>
      </c>
      <c r="BD173" s="135" t="e">
        <f>EXACT(CODIGOS2018[[#This Row],[Código FUT]],CODIGOS2018[[#This Row],[FUT DECRETO LIQ 2019]])</f>
        <v>#N/A</v>
      </c>
    </row>
    <row r="174" spans="1:56" s="23" customFormat="1" ht="15" customHeight="1" x14ac:dyDescent="0.25">
      <c r="A17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0-0281 1105 110202030103010198 11020201 9999</v>
      </c>
      <c r="B174" s="4" t="s">
        <v>232</v>
      </c>
      <c r="C174" s="64">
        <v>1105</v>
      </c>
      <c r="D174" s="4" t="s">
        <v>56</v>
      </c>
      <c r="E174" s="64">
        <v>11020201</v>
      </c>
      <c r="F174" s="64">
        <v>9999</v>
      </c>
      <c r="G174" s="4" t="s">
        <v>131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>
        <v>-45029336</v>
      </c>
      <c r="O174" s="24"/>
      <c r="P174" s="68">
        <f>CODIGOS2018[[#This Row],[RECAUDOS]]+CODIGOS2018[[#This Row],[AJUSTE]]</f>
        <v>-45029336</v>
      </c>
      <c r="Q17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4" s="60"/>
      <c r="T174" s="60"/>
      <c r="U174" s="26" t="s">
        <v>518</v>
      </c>
      <c r="V174" s="27" t="e">
        <f>IF(Q174="SALUD","SALUD",IF(CODIGOS2018[[#This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4" s="28">
        <v>10</v>
      </c>
      <c r="AA17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4" s="28" t="s">
        <v>471</v>
      </c>
      <c r="AC17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4" s="28" t="s">
        <v>460</v>
      </c>
      <c r="AE17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4" s="28" t="s">
        <v>371</v>
      </c>
      <c r="AG174" s="46" t="s">
        <v>540</v>
      </c>
      <c r="AH17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4" s="47" t="s">
        <v>346</v>
      </c>
      <c r="AJ17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4" s="72" t="str">
        <f>CONCATENATE(CODIGOS2018[[#This Row],[Código CGR]]," ",CODIGOS2018[[#This Row],[CGR OEI]]," ",CODIGOS2018[[#This Row],[CGR Dest]]," ",CODIGOS2018[[#This Row],[SIT FONDOS]])</f>
        <v>1.1.02.02.03.01.01.15 019 002 C</v>
      </c>
      <c r="AR174" s="73" t="e">
        <f>IF(AND(CODIGOS2018[[#This Row],[MARCA SALUD Y CONTRALORIA]]&lt;&gt;"SALUD",COUNTIF([1]!PLANOPROG[AUX LINEA],CODIGOS2018[[#This Row],[Aux PROG CGR]])=0),"INCLUIR","OK")</f>
        <v>#REF!</v>
      </c>
      <c r="AS174" s="72" t="str">
        <f>CONCATENATE(CODIGOS2018[[#This Row],[Código CGR]]," ",CODIGOS2018[[#This Row],[CGR OEI]]," ",CODIGOS2018[[#This Row],[CGR Dest]]," ",CODIGOS2018[[#This Row],[SIT FONDOS]]," ",CODIGOS2018[[#This Row],[CGR Tercero]])</f>
        <v>1.1.02.02.03.01.01.15 019 002 C 012201010000000</v>
      </c>
      <c r="AT174" s="73" t="e">
        <f>IF(AND(CODIGOS2018[[#This Row],[MARCA SALUD Y CONTRALORIA]]&lt;&gt;"SALUD",COUNTIF([1]!PLANOEJEC[AUX LINEA],CODIGOS2018[[#This Row],[Aux EJEC CGR]])=0),"INCLUIR","OK")</f>
        <v>#REF!</v>
      </c>
      <c r="AU17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4" s="76" t="str">
        <f t="shared" si="3"/>
        <v>1.1.02.02.03.01.03.01.01.98</v>
      </c>
      <c r="AW174" s="77">
        <f>+LEN(CODIGOS2018[[#This Row],[POS PRE]])</f>
        <v>19</v>
      </c>
      <c r="AX174" s="76" t="b">
        <f>+EXACT(CODIGOS2018[[#This Row],[CODIGO AUTOMATICO CGR]],CODIGOS2018[[#This Row],[Código CGR]])</f>
        <v>0</v>
      </c>
      <c r="AY174" s="78" t="s">
        <v>346</v>
      </c>
      <c r="AZ174" s="78" t="b">
        <f>EXACT(CODIGOS2018[[#This Row],[Código FUT]],CODIGOS2018[[#This Row],[CODIFICACION MARCO FISCAL]])</f>
        <v>1</v>
      </c>
      <c r="BA174" s="81" t="s">
        <v>346</v>
      </c>
      <c r="BB174" s="82" t="b">
        <f>EXACT(CODIGOS2018[[#This Row],[Código FUT]],CODIGOS2018[[#This Row],[REPORTE II TRIM]])</f>
        <v>1</v>
      </c>
      <c r="BC174" s="135" t="e">
        <v>#N/A</v>
      </c>
      <c r="BD174" s="135" t="e">
        <f>EXACT(CODIGOS2018[[#This Row],[Código FUT]],CODIGOS2018[[#This Row],[FUT DECRETO LIQ 2019]])</f>
        <v>#N/A</v>
      </c>
    </row>
    <row r="175" spans="1:56" s="23" customFormat="1" ht="15" customHeight="1" x14ac:dyDescent="0.25">
      <c r="A17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0-0282 1105 110202030103010198 11020201 9999</v>
      </c>
      <c r="B175" s="4" t="s">
        <v>233</v>
      </c>
      <c r="C175" s="64">
        <v>1105</v>
      </c>
      <c r="D175" s="4" t="s">
        <v>56</v>
      </c>
      <c r="E175" s="64">
        <v>11020201</v>
      </c>
      <c r="F175" s="64">
        <v>9999</v>
      </c>
      <c r="G175" s="4" t="s">
        <v>131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>
        <v>-2867</v>
      </c>
      <c r="O175" s="24"/>
      <c r="P175" s="68">
        <f>CODIGOS2018[[#This Row],[RECAUDOS]]+CODIGOS2018[[#This Row],[AJUSTE]]</f>
        <v>-2867</v>
      </c>
      <c r="Q17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5" s="60"/>
      <c r="T175" s="60"/>
      <c r="U175" s="26" t="s">
        <v>563</v>
      </c>
      <c r="V175" s="27" t="e">
        <f>IF(Q175="SALUD","SALUD",IF(CODIGOS2018[[#This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5" s="28">
        <v>10</v>
      </c>
      <c r="AA17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5" s="28" t="s">
        <v>471</v>
      </c>
      <c r="AC17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5" s="28" t="s">
        <v>469</v>
      </c>
      <c r="AE17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5" s="28" t="s">
        <v>371</v>
      </c>
      <c r="AG175" s="46" t="s">
        <v>542</v>
      </c>
      <c r="AH17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5" s="47" t="s">
        <v>348</v>
      </c>
      <c r="AJ17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5" s="72" t="str">
        <f>CONCATENATE(CODIGOS2018[[#This Row],[Código CGR]]," ",CODIGOS2018[[#This Row],[CGR OEI]]," ",CODIGOS2018[[#This Row],[CGR Dest]]," ",CODIGOS2018[[#This Row],[SIT FONDOS]])</f>
        <v>1.1.02.02.03.01.03.01.01.01 019 070 C</v>
      </c>
      <c r="AR175" s="73" t="e">
        <f>IF(AND(CODIGOS2018[[#This Row],[MARCA SALUD Y CONTRALORIA]]&lt;&gt;"SALUD",COUNTIF([1]!PLANOPROG[AUX LINEA],CODIGOS2018[[#This Row],[Aux PROG CGR]])=0),"INCLUIR","OK")</f>
        <v>#REF!</v>
      </c>
      <c r="AS175" s="72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1.1.02.02.03.01.03.01.01.01 019 070 C 023306000000000</v>
      </c>
      <c r="AT175" s="73" t="e">
        <f>IF(AND(CODIGOS2018[[#This Row],[MARCA SALUD Y CONTRALORIA]]&lt;&gt;"SALUD",COUNTIF([1]!PLANOEJEC[AUX LINEA],CODIGOS2018[[#This Row],[Aux EJEC CGR]])=0),"INCLUIR","OK")</f>
        <v>#REF!</v>
      </c>
      <c r="AU17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5" s="76" t="str">
        <f t="shared" si="3"/>
        <v>1.1.02.02.03.01.03.01.01.98</v>
      </c>
      <c r="AW175" s="77">
        <f>+LEN(CODIGOS2018[[#This Row],[POS PRE]])</f>
        <v>19</v>
      </c>
      <c r="AX175" s="76" t="b">
        <f>+EXACT(CODIGOS2018[[#This Row],[CODIGO AUTOMATICO CGR]],CODIGOS2018[[#This Row],[Código CGR]])</f>
        <v>0</v>
      </c>
      <c r="AY175" s="78" t="s">
        <v>348</v>
      </c>
      <c r="AZ175" s="78" t="b">
        <f>EXACT(CODIGOS2018[[#This Row],[Código FUT]],CODIGOS2018[[#This Row],[CODIFICACION MARCO FISCAL]])</f>
        <v>1</v>
      </c>
      <c r="BA175" s="81" t="s">
        <v>348</v>
      </c>
      <c r="BB175" s="82" t="b">
        <f>EXACT(CODIGOS2018[[#This Row],[Código FUT]],CODIGOS2018[[#This Row],[REPORTE II TRIM]])</f>
        <v>1</v>
      </c>
      <c r="BC175" s="135" t="e">
        <v>#N/A</v>
      </c>
      <c r="BD175" s="135" t="e">
        <f>EXACT(CODIGOS2018[[#This Row],[Código FUT]],CODIGOS2018[[#This Row],[FUT DECRETO LIQ 2019]])</f>
        <v>#N/A</v>
      </c>
    </row>
    <row r="176" spans="1:56" s="23" customFormat="1" ht="15" customHeight="1" x14ac:dyDescent="0.25">
      <c r="A17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0-0283 1105 110202030103010198 11020201 9999</v>
      </c>
      <c r="B176" s="4" t="s">
        <v>234</v>
      </c>
      <c r="C176" s="64">
        <v>1105</v>
      </c>
      <c r="D176" s="4" t="s">
        <v>56</v>
      </c>
      <c r="E176" s="64">
        <v>11020201</v>
      </c>
      <c r="F176" s="64">
        <v>9999</v>
      </c>
      <c r="G176" s="4" t="s">
        <v>131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  <c r="N176" s="65">
        <v>-23469</v>
      </c>
      <c r="O176" s="24"/>
      <c r="P176" s="68">
        <f>CODIGOS2018[[#This Row],[RECAUDOS]]+CODIGOS2018[[#This Row],[AJUSTE]]</f>
        <v>-23469</v>
      </c>
      <c r="Q17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6" s="60"/>
      <c r="T176" s="60"/>
      <c r="U176" s="26" t="s">
        <v>563</v>
      </c>
      <c r="V176" s="27" t="e">
        <f>IF(Q176="SALUD","SALUD",IF(CODIGOS2018[[#This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6" s="28">
        <v>10</v>
      </c>
      <c r="AA17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6" s="28" t="s">
        <v>471</v>
      </c>
      <c r="AC17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6" s="28" t="s">
        <v>469</v>
      </c>
      <c r="AE17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6" s="28" t="s">
        <v>371</v>
      </c>
      <c r="AG176" s="46" t="s">
        <v>542</v>
      </c>
      <c r="AH17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6" s="47" t="s">
        <v>348</v>
      </c>
      <c r="AJ17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6" s="72" t="str">
        <f>CONCATENATE(CODIGOS2018[[#This Row],[Código CGR]]," ",CODIGOS2018[[#This Row],[CGR OEI]]," ",CODIGOS2018[[#This Row],[CGR Dest]]," ",CODIGOS2018[[#This Row],[SIT FONDOS]])</f>
        <v>1.1.02.02.03.01.03.01.01.01 019 070 C</v>
      </c>
      <c r="AR176" s="73" t="e">
        <f>IF(AND(CODIGOS2018[[#This Row],[MARCA SALUD Y CONTRALORIA]]&lt;&gt;"SALUD",COUNTIF([1]!PLANOPROG[AUX LINEA],CODIGOS2018[[#This Row],[Aux PROG CGR]])=0),"INCLUIR","OK")</f>
        <v>#REF!</v>
      </c>
      <c r="AS176" s="72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1.1.02.02.03.01.03.01.01.01 019 070 C 023306000000000</v>
      </c>
      <c r="AT176" s="73" t="e">
        <f>IF(AND(CODIGOS2018[[#This Row],[MARCA SALUD Y CONTRALORIA]]&lt;&gt;"SALUD",COUNTIF([1]!PLANOEJEC[AUX LINEA],CODIGOS2018[[#This Row],[Aux EJEC CGR]])=0),"INCLUIR","OK")</f>
        <v>#REF!</v>
      </c>
      <c r="AU17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6" s="76" t="str">
        <f t="shared" si="3"/>
        <v>1.1.02.02.03.01.03.01.01.98</v>
      </c>
      <c r="AW176" s="77">
        <f>+LEN(CODIGOS2018[[#This Row],[POS PRE]])</f>
        <v>19</v>
      </c>
      <c r="AX176" s="76" t="b">
        <f>+EXACT(CODIGOS2018[[#This Row],[CODIGO AUTOMATICO CGR]],CODIGOS2018[[#This Row],[Código CGR]])</f>
        <v>0</v>
      </c>
      <c r="AY176" s="78" t="s">
        <v>348</v>
      </c>
      <c r="AZ176" s="78" t="b">
        <f>EXACT(CODIGOS2018[[#This Row],[Código FUT]],CODIGOS2018[[#This Row],[CODIFICACION MARCO FISCAL]])</f>
        <v>1</v>
      </c>
      <c r="BA176" s="81" t="s">
        <v>348</v>
      </c>
      <c r="BB176" s="82" t="b">
        <f>EXACT(CODIGOS2018[[#This Row],[Código FUT]],CODIGOS2018[[#This Row],[REPORTE II TRIM]])</f>
        <v>1</v>
      </c>
      <c r="BC176" s="135" t="e">
        <v>#N/A</v>
      </c>
      <c r="BD176" s="135" t="e">
        <f>EXACT(CODIGOS2018[[#This Row],[Código FUT]],CODIGOS2018[[#This Row],[FUT DECRETO LIQ 2019]])</f>
        <v>#N/A</v>
      </c>
    </row>
    <row r="177" spans="1:56" s="23" customFormat="1" ht="15" customHeight="1" x14ac:dyDescent="0.25">
      <c r="A17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0-0291 1105 110202030103010198 11020201 9999</v>
      </c>
      <c r="B177" s="4" t="s">
        <v>235</v>
      </c>
      <c r="C177" s="64">
        <v>1105</v>
      </c>
      <c r="D177" s="4" t="s">
        <v>56</v>
      </c>
      <c r="E177" s="64">
        <v>11020201</v>
      </c>
      <c r="F177" s="64">
        <v>9999</v>
      </c>
      <c r="G177" s="4" t="s">
        <v>131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  <c r="M177" s="65">
        <v>0</v>
      </c>
      <c r="N177" s="65">
        <v>-1460349</v>
      </c>
      <c r="O177" s="24"/>
      <c r="P177" s="68">
        <f>CODIGOS2018[[#This Row],[RECAUDOS]]+CODIGOS2018[[#This Row],[AJUSTE]]</f>
        <v>-1460349</v>
      </c>
      <c r="Q17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7" s="60"/>
      <c r="T177" s="60"/>
      <c r="U177" s="26" t="s">
        <v>518</v>
      </c>
      <c r="V177" s="27" t="e">
        <f>IF(Q177="SALUD","SALUD",IF(CODIGOS2018[[#This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7" s="28">
        <v>10</v>
      </c>
      <c r="AA17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7" s="28" t="s">
        <v>471</v>
      </c>
      <c r="AC17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7" s="28" t="s">
        <v>519</v>
      </c>
      <c r="AE17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7" s="28" t="s">
        <v>371</v>
      </c>
      <c r="AG177" s="46" t="s">
        <v>544</v>
      </c>
      <c r="AH17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7" s="47" t="s">
        <v>348</v>
      </c>
      <c r="AJ17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7" s="72" t="str">
        <f>CONCATENATE(CODIGOS2018[[#This Row],[Código CGR]]," ",CODIGOS2018[[#This Row],[CGR OEI]]," ",CODIGOS2018[[#This Row],[CGR Dest]]," ",CODIGOS2018[[#This Row],[SIT FONDOS]])</f>
        <v>1.1.02.02.03.01.01.15 019 048 C</v>
      </c>
      <c r="AR177" s="73" t="e">
        <f>IF(AND(CODIGOS2018[[#This Row],[MARCA SALUD Y CONTRALORIA]]&lt;&gt;"SALUD",COUNTIF([1]!PLANOPROG[AUX LINEA],CODIGOS2018[[#This Row],[Aux PROG CGR]])=0),"INCLUIR","OK")</f>
        <v>#REF!</v>
      </c>
      <c r="AS177" s="72" t="str">
        <f>CONCATENATE(CODIGOS2018[[#This Row],[Código CGR]]," ",CODIGOS2018[[#This Row],[CGR OEI]]," ",CODIGOS2018[[#This Row],[CGR Dest]]," ",CODIGOS2018[[#This Row],[SIT FONDOS]]," ",CODIGOS2018[[#This Row],[CGR Tercero]])</f>
        <v>1.1.02.02.03.01.01.15 019 048 C 013301010000000</v>
      </c>
      <c r="AT177" s="73" t="e">
        <f>IF(AND(CODIGOS2018[[#This Row],[MARCA SALUD Y CONTRALORIA]]&lt;&gt;"SALUD",COUNTIF([1]!PLANOEJEC[AUX LINEA],CODIGOS2018[[#This Row],[Aux EJEC CGR]])=0),"INCLUIR","OK")</f>
        <v>#REF!</v>
      </c>
      <c r="AU17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7" s="76" t="str">
        <f t="shared" si="3"/>
        <v>1.1.02.02.03.01.03.01.01.98</v>
      </c>
      <c r="AW177" s="77">
        <f>+LEN(CODIGOS2018[[#This Row],[POS PRE]])</f>
        <v>19</v>
      </c>
      <c r="AX177" s="76" t="b">
        <f>+EXACT(CODIGOS2018[[#This Row],[CODIGO AUTOMATICO CGR]],CODIGOS2018[[#This Row],[Código CGR]])</f>
        <v>0</v>
      </c>
      <c r="AY177" s="78" t="s">
        <v>348</v>
      </c>
      <c r="AZ177" s="78" t="b">
        <f>EXACT(CODIGOS2018[[#This Row],[Código FUT]],CODIGOS2018[[#This Row],[CODIFICACION MARCO FISCAL]])</f>
        <v>1</v>
      </c>
      <c r="BA177" s="81" t="s">
        <v>348</v>
      </c>
      <c r="BB177" s="82" t="b">
        <f>EXACT(CODIGOS2018[[#This Row],[Código FUT]],CODIGOS2018[[#This Row],[REPORTE II TRIM]])</f>
        <v>1</v>
      </c>
      <c r="BC177" s="135" t="e">
        <v>#N/A</v>
      </c>
      <c r="BD177" s="135" t="e">
        <f>EXACT(CODIGOS2018[[#This Row],[Código FUT]],CODIGOS2018[[#This Row],[FUT DECRETO LIQ 2019]])</f>
        <v>#N/A</v>
      </c>
    </row>
    <row r="178" spans="1:56" s="23" customFormat="1" ht="15" customHeight="1" x14ac:dyDescent="0.25">
      <c r="A17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0-0295 1118 110202030101090101 11020201 9999</v>
      </c>
      <c r="B178" s="4" t="s">
        <v>236</v>
      </c>
      <c r="C178" s="64">
        <v>1118</v>
      </c>
      <c r="D178" s="4" t="s">
        <v>86</v>
      </c>
      <c r="E178" s="64">
        <v>11020201</v>
      </c>
      <c r="F178" s="64">
        <v>9999</v>
      </c>
      <c r="G178" s="4" t="s">
        <v>434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  <c r="N178" s="65">
        <v>-584</v>
      </c>
      <c r="O178" s="24"/>
      <c r="P178" s="68">
        <f>CODIGOS2018[[#This Row],[RECAUDOS]]+CODIGOS2018[[#This Row],[AJUSTE]]</f>
        <v>-584</v>
      </c>
      <c r="Q17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8" s="60"/>
      <c r="T178" s="60"/>
      <c r="U178" s="26" t="s">
        <v>516</v>
      </c>
      <c r="V178" s="27" t="e">
        <f>IF(Q178="SALUD","SALUD",IF(CODIGOS2018[[#This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8" s="28">
        <v>10</v>
      </c>
      <c r="AA17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8" s="28" t="s">
        <v>513</v>
      </c>
      <c r="AC17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8" s="28" t="s">
        <v>517</v>
      </c>
      <c r="AE17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8" s="28" t="s">
        <v>371</v>
      </c>
      <c r="AG178" s="46" t="s">
        <v>541</v>
      </c>
      <c r="AH17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8" s="47" t="s">
        <v>341</v>
      </c>
      <c r="AJ17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8" s="72" t="str">
        <f>CONCATENATE(CODIGOS2018[[#This Row],[Código CGR]]," ",CODIGOS2018[[#This Row],[CGR OEI]]," ",CODIGOS2018[[#This Row],[CGR Dest]]," ",CODIGOS2018[[#This Row],[SIT FONDOS]])</f>
        <v>1.1.02.02.03.01.01.08 013 021 C</v>
      </c>
      <c r="AR178" s="73" t="e">
        <f>IF(AND(CODIGOS2018[[#This Row],[MARCA SALUD Y CONTRALORIA]]&lt;&gt;"SALUD",COUNTIF([1]!PLANOPROG[AUX LINEA],CODIGOS2018[[#This Row],[Aux PROG CGR]])=0),"INCLUIR","OK")</f>
        <v>#REF!</v>
      </c>
      <c r="AS178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1.1.02.02.03.01.01.08 013 021 C 011301010000000</v>
      </c>
      <c r="AT178" s="73" t="e">
        <f>IF(AND(CODIGOS2018[[#This Row],[MARCA SALUD Y CONTRALORIA]]&lt;&gt;"SALUD",COUNTIF([1]!PLANOEJEC[AUX LINEA],CODIGOS2018[[#This Row],[Aux EJEC CGR]])=0),"INCLUIR","OK")</f>
        <v>#REF!</v>
      </c>
      <c r="AU17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8" s="76" t="str">
        <f t="shared" si="3"/>
        <v>1.1.02.02.03.01.01.09.01.01</v>
      </c>
      <c r="AW178" s="77">
        <f>+LEN(CODIGOS2018[[#This Row],[POS PRE]])</f>
        <v>19</v>
      </c>
      <c r="AX178" s="76" t="b">
        <f>+EXACT(CODIGOS2018[[#This Row],[CODIGO AUTOMATICO CGR]],CODIGOS2018[[#This Row],[Código CGR]])</f>
        <v>0</v>
      </c>
      <c r="AY178" s="78" t="s">
        <v>341</v>
      </c>
      <c r="AZ178" s="78" t="b">
        <f>EXACT(CODIGOS2018[[#This Row],[Código FUT]],CODIGOS2018[[#This Row],[CODIFICACION MARCO FISCAL]])</f>
        <v>1</v>
      </c>
      <c r="BA178" s="81" t="s">
        <v>341</v>
      </c>
      <c r="BB178" s="82" t="b">
        <f>EXACT(CODIGOS2018[[#This Row],[Código FUT]],CODIGOS2018[[#This Row],[REPORTE II TRIM]])</f>
        <v>1</v>
      </c>
      <c r="BC178" s="135" t="e">
        <v>#N/A</v>
      </c>
      <c r="BD178" s="135" t="e">
        <f>EXACT(CODIGOS2018[[#This Row],[Código FUT]],CODIGOS2018[[#This Row],[FUT DECRETO LIQ 2019]])</f>
        <v>#N/A</v>
      </c>
    </row>
    <row r="179" spans="1:56" s="23" customFormat="1" ht="15" customHeight="1" x14ac:dyDescent="0.25">
      <c r="A17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0-0299 1105 1101026311 11010208 9999</v>
      </c>
      <c r="B179" s="4" t="s">
        <v>237</v>
      </c>
      <c r="C179" s="64">
        <v>1105</v>
      </c>
      <c r="D179" s="4" t="s">
        <v>90</v>
      </c>
      <c r="E179" s="64">
        <v>11010208</v>
      </c>
      <c r="F179" s="64">
        <v>9999</v>
      </c>
      <c r="G179" s="4" t="s">
        <v>436</v>
      </c>
      <c r="H179" s="65">
        <v>-2449456739</v>
      </c>
      <c r="I179" s="65">
        <v>0</v>
      </c>
      <c r="J179" s="65">
        <v>0</v>
      </c>
      <c r="K179" s="65">
        <v>0</v>
      </c>
      <c r="L179" s="65">
        <v>0</v>
      </c>
      <c r="M179" s="65">
        <v>-2449456739</v>
      </c>
      <c r="N179" s="65">
        <v>-925709877</v>
      </c>
      <c r="O179" s="24"/>
      <c r="P179" s="68">
        <f>CODIGOS2018[[#This Row],[RECAUDOS]]+CODIGOS2018[[#This Row],[AJUSTE]]</f>
        <v>-925709877</v>
      </c>
      <c r="Q17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7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79" s="60"/>
      <c r="T179" s="60"/>
      <c r="U179" s="26" t="s">
        <v>492</v>
      </c>
      <c r="V179" s="27" t="e">
        <f>IF(Q179="SALUD","SALUD",IF(CODIGOS2018[[#This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7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7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7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79" s="28">
        <v>10</v>
      </c>
      <c r="AA17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79" s="28" t="s">
        <v>491</v>
      </c>
      <c r="AC17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79" s="28" t="s">
        <v>466</v>
      </c>
      <c r="AE17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79" s="28" t="s">
        <v>371</v>
      </c>
      <c r="AG179" s="46" t="s">
        <v>462</v>
      </c>
      <c r="AH17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79" s="47" t="s">
        <v>311</v>
      </c>
      <c r="AJ17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7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7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79" s="72" t="str">
        <f>CONCATENATE(CODIGOS2018[[#This Row],[Código CGR]]," ",CODIGOS2018[[#This Row],[CGR OEI]]," ",CODIGOS2018[[#This Row],[CGR Dest]]," ",CODIGOS2018[[#This Row],[SIT FONDOS]])</f>
        <v>1.1.01.02.63.11 003 105 C</v>
      </c>
      <c r="AR179" s="73" t="e">
        <f>IF(AND(CODIGOS2018[[#This Row],[MARCA SALUD Y CONTRALORIA]]&lt;&gt;"SALUD",COUNTIF([1]!PLANOPROG[AUX LINEA],CODIGOS2018[[#This Row],[Aux PROG CGR]])=0),"INCLUIR","OK")</f>
        <v>#REF!</v>
      </c>
      <c r="AS179" s="72" t="str">
        <f>CONCATENATE(CODIGOS2018[[#This Row],[Código CGR]]," ",CODIGOS2018[[#This Row],[CGR OEI]]," ",CODIGOS2018[[#This Row],[CGR Dest]]," ",CODIGOS2018[[#This Row],[SIT FONDOS]]," ",CODIGOS2018[[#This Row],[CGR Tercero]])</f>
        <v>1.1.01.02.63.11 003 105 C 000000000000000</v>
      </c>
      <c r="AT179" s="73" t="e">
        <f>IF(AND(CODIGOS2018[[#This Row],[MARCA SALUD Y CONTRALORIA]]&lt;&gt;"SALUD",COUNTIF([1]!PLANOEJEC[AUX LINEA],CODIGOS2018[[#This Row],[Aux EJEC CGR]])=0),"INCLUIR","OK")</f>
        <v>#REF!</v>
      </c>
      <c r="AU17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79" s="76" t="str">
        <f>CONCATENATE(MID(D179,1,1),".",MID(D179,3,1),".",MID(D179,4,2),".",MID(D179,6,2),".",MID(D179,8,2),".",MID(D179,10,2))</f>
        <v>1.1.01.02.63.11</v>
      </c>
      <c r="AW179" s="77">
        <f>+LEN(CODIGOS2018[[#This Row],[POS PRE]])</f>
        <v>11</v>
      </c>
      <c r="AX179" s="76" t="b">
        <f>+EXACT(CODIGOS2018[[#This Row],[CODIGO AUTOMATICO CGR]],CODIGOS2018[[#This Row],[Código CGR]])</f>
        <v>1</v>
      </c>
      <c r="AY179" s="78" t="s">
        <v>311</v>
      </c>
      <c r="AZ179" s="78" t="b">
        <f>EXACT(CODIGOS2018[[#This Row],[Código FUT]],CODIGOS2018[[#This Row],[CODIFICACION MARCO FISCAL]])</f>
        <v>1</v>
      </c>
      <c r="BA179" s="81" t="s">
        <v>311</v>
      </c>
      <c r="BB179" s="82" t="b">
        <f>EXACT(CODIGOS2018[[#This Row],[Código FUT]],CODIGOS2018[[#This Row],[REPORTE II TRIM]])</f>
        <v>1</v>
      </c>
      <c r="BC179" s="135" t="s">
        <v>311</v>
      </c>
      <c r="BD179" s="135" t="b">
        <f>EXACT(CODIGOS2018[[#This Row],[Código FUT]],CODIGOS2018[[#This Row],[FUT DECRETO LIQ 2019]])</f>
        <v>1</v>
      </c>
    </row>
    <row r="180" spans="1:56" s="23" customFormat="1" ht="15" customHeight="1" x14ac:dyDescent="0.25">
      <c r="A18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0-0299 1105 120203010398 12020301 9999</v>
      </c>
      <c r="B180" s="4" t="s">
        <v>237</v>
      </c>
      <c r="C180" s="64">
        <v>1105</v>
      </c>
      <c r="D180" s="4" t="s">
        <v>40</v>
      </c>
      <c r="E180" s="64">
        <v>12020301</v>
      </c>
      <c r="F180" s="64">
        <v>9999</v>
      </c>
      <c r="G180" s="4" t="s">
        <v>120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>
        <v>-71884973</v>
      </c>
      <c r="O180" s="24"/>
      <c r="P180" s="68">
        <f>CODIGOS2018[[#This Row],[RECAUDOS]]+CODIGOS2018[[#This Row],[AJUSTE]]</f>
        <v>-71884973</v>
      </c>
      <c r="Q18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0" s="60"/>
      <c r="T180" s="60"/>
      <c r="U180" s="26" t="s">
        <v>132</v>
      </c>
      <c r="V180" s="27" t="e">
        <f>IF(Q180="SALUD","SALUD",IF(CODIGOS2018[[#This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0" s="28">
        <v>10</v>
      </c>
      <c r="AA18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0" s="28" t="s">
        <v>510</v>
      </c>
      <c r="AC18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0" s="28" t="s">
        <v>466</v>
      </c>
      <c r="AE18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0" s="28" t="s">
        <v>371</v>
      </c>
      <c r="AG180" s="46" t="s">
        <v>462</v>
      </c>
      <c r="AH18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0" s="47" t="s">
        <v>370</v>
      </c>
      <c r="AJ18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0" s="72" t="str">
        <f>CONCATENATE(CODIGOS2018[[#This Row],[Código CGR]]," ",CODIGOS2018[[#This Row],[CGR OEI]]," ",CODIGOS2018[[#This Row],[CGR Dest]]," ",CODIGOS2018[[#This Row],[SIT FONDOS]])</f>
        <v>1.2.02.03.01.03.98 040 105 C</v>
      </c>
      <c r="AR180" s="73" t="e">
        <f>IF(AND(CODIGOS2018[[#This Row],[MARCA SALUD Y CONTRALORIA]]&lt;&gt;"SALUD",COUNTIF([1]!PLANOPROG[AUX LINEA],CODIGOS2018[[#This Row],[Aux PROG CGR]])=0),"INCLUIR","OK")</f>
        <v>#REF!</v>
      </c>
      <c r="AS180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1.2.02.03.01.03.98 040 105 C 000000000000000</v>
      </c>
      <c r="AT180" s="73" t="e">
        <f>IF(AND(CODIGOS2018[[#This Row],[MARCA SALUD Y CONTRALORIA]]&lt;&gt;"SALUD",COUNTIF([1]!PLANOEJEC[AUX LINEA],CODIGOS2018[[#This Row],[Aux EJEC CGR]])=0),"INCLUIR","OK")</f>
        <v>#REF!</v>
      </c>
      <c r="AU18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0" s="76" t="str">
        <f>CONCATENATE(MID(D180,1,1),".",MID(D180,3,1),".",MID(D180,4,2),".",MID(D180,6,2),".",MID(D180,8,2),".",MID(D180,10,2),".",MID(D180,12,2))</f>
        <v>1.2.02.03.01.03.98</v>
      </c>
      <c r="AW180" s="77">
        <f>+LEN(CODIGOS2018[[#This Row],[POS PRE]])</f>
        <v>13</v>
      </c>
      <c r="AX180" s="76" t="b">
        <f>+EXACT(CODIGOS2018[[#This Row],[CODIGO AUTOMATICO CGR]],CODIGOS2018[[#This Row],[Código CGR]])</f>
        <v>1</v>
      </c>
      <c r="AY180" s="78" t="s">
        <v>370</v>
      </c>
      <c r="AZ180" s="78" t="b">
        <f>EXACT(CODIGOS2018[[#This Row],[Código FUT]],CODIGOS2018[[#This Row],[CODIFICACION MARCO FISCAL]])</f>
        <v>1</v>
      </c>
      <c r="BA180" s="81" t="s">
        <v>370</v>
      </c>
      <c r="BB180" s="82" t="b">
        <f>EXACT(CODIGOS2018[[#This Row],[Código FUT]],CODIGOS2018[[#This Row],[REPORTE II TRIM]])</f>
        <v>1</v>
      </c>
      <c r="BC180" s="135" t="e">
        <v>#N/A</v>
      </c>
      <c r="BD180" s="135" t="e">
        <f>EXACT(CODIGOS2018[[#This Row],[Código FUT]],CODIGOS2018[[#This Row],[FUT DECRETO LIQ 2019]])</f>
        <v>#N/A</v>
      </c>
    </row>
    <row r="181" spans="1:56" s="23" customFormat="1" ht="15" customHeight="1" x14ac:dyDescent="0.25">
      <c r="A18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11010131 11010101 9999</v>
      </c>
      <c r="B181" s="4" t="s">
        <v>238</v>
      </c>
      <c r="C181" s="64">
        <v>1105</v>
      </c>
      <c r="D181" s="4" t="s">
        <v>4</v>
      </c>
      <c r="E181" s="64">
        <v>11010101</v>
      </c>
      <c r="F181" s="64">
        <v>9999</v>
      </c>
      <c r="G181" s="4" t="s">
        <v>376</v>
      </c>
      <c r="H181" s="65">
        <v>-2371940550</v>
      </c>
      <c r="I181" s="65">
        <v>0</v>
      </c>
      <c r="J181" s="65">
        <v>0</v>
      </c>
      <c r="K181" s="65">
        <v>0</v>
      </c>
      <c r="L181" s="65">
        <v>0</v>
      </c>
      <c r="M181" s="65">
        <v>-2371940550</v>
      </c>
      <c r="N181" s="65">
        <v>-2199041707</v>
      </c>
      <c r="O181" s="24"/>
      <c r="P181" s="68">
        <f>CODIGOS2018[[#This Row],[RECAUDOS]]+CODIGOS2018[[#This Row],[AJUSTE]]</f>
        <v>-2199041707</v>
      </c>
      <c r="Q18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1" s="60"/>
      <c r="T181" s="60"/>
      <c r="U181" s="26" t="s">
        <v>459</v>
      </c>
      <c r="V181" s="27" t="e">
        <f>IF(Q181="SALUD","SALUD",IF(CODIGOS2018[[#This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1" s="28">
        <v>10</v>
      </c>
      <c r="AA18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1" s="28" t="s">
        <v>460</v>
      </c>
      <c r="AC18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1" s="28" t="s">
        <v>461</v>
      </c>
      <c r="AE18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1" s="28" t="s">
        <v>371</v>
      </c>
      <c r="AG181" s="46" t="s">
        <v>462</v>
      </c>
      <c r="AH18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1" s="47" t="s">
        <v>307</v>
      </c>
      <c r="AJ18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1" s="72" t="str">
        <f>CONCATENATE(CODIGOS2018[[#This Row],[Código CGR]]," ",CODIGOS2018[[#This Row],[CGR OEI]]," ",CODIGOS2018[[#This Row],[CGR Dest]]," ",CODIGOS2018[[#This Row],[SIT FONDOS]])</f>
        <v>1.1.01.01.31 002 001 C</v>
      </c>
      <c r="AR181" s="73" t="e">
        <f>IF(AND(CODIGOS2018[[#This Row],[MARCA SALUD Y CONTRALORIA]]&lt;&gt;"SALUD",COUNTIF([1]!PLANOPROG[AUX LINEA],CODIGOS2018[[#This Row],[Aux PROG CGR]])=0),"INCLUIR","OK")</f>
        <v>#REF!</v>
      </c>
      <c r="AS181" s="72" t="str">
        <f>CONCATENATE(CODIGOS2018[[#This Row],[Código CGR]]," ",CODIGOS2018[[#This Row],[CGR OEI]]," ",CODIGOS2018[[#This Row],[CGR Dest]]," ",CODIGOS2018[[#This Row],[SIT FONDOS]]," ",CODIGOS2018[[#This Row],[CGR Tercero]])</f>
        <v>1.1.01.01.31 002 001 C 000000000000000</v>
      </c>
      <c r="AT181" s="73" t="e">
        <f>IF(AND(CODIGOS2018[[#This Row],[MARCA SALUD Y CONTRALORIA]]&lt;&gt;"SALUD",COUNTIF([1]!PLANOEJEC[AUX LINEA],CODIGOS2018[[#This Row],[Aux EJEC CGR]])=0),"INCLUIR","OK")</f>
        <v>#REF!</v>
      </c>
      <c r="AU18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1" s="76" t="str">
        <f>CONCATENATE(MID(D181,1,1),".",MID(D181,3,1),".",MID(D181,4,2),".",MID(D181,6,2),".",MID(D181,8,2))</f>
        <v>1.1.01.01.31</v>
      </c>
      <c r="AW181" s="77">
        <f>+LEN(CODIGOS2018[[#This Row],[POS PRE]])</f>
        <v>9</v>
      </c>
      <c r="AX181" s="76" t="b">
        <f>+EXACT(CODIGOS2018[[#This Row],[CODIGO AUTOMATICO CGR]],CODIGOS2018[[#This Row],[Código CGR]])</f>
        <v>1</v>
      </c>
      <c r="AY181" s="78" t="s">
        <v>307</v>
      </c>
      <c r="AZ181" s="78" t="b">
        <f>EXACT(CODIGOS2018[[#This Row],[Código FUT]],CODIGOS2018[[#This Row],[CODIFICACION MARCO FISCAL]])</f>
        <v>1</v>
      </c>
      <c r="BA181" s="81" t="s">
        <v>307</v>
      </c>
      <c r="BB181" s="82" t="b">
        <f>EXACT(CODIGOS2018[[#This Row],[Código FUT]],CODIGOS2018[[#This Row],[REPORTE II TRIM]])</f>
        <v>1</v>
      </c>
      <c r="BC181" s="135" t="s">
        <v>307</v>
      </c>
      <c r="BD181" s="135" t="b">
        <f>EXACT(CODIGOS2018[[#This Row],[Código FUT]],CODIGOS2018[[#This Row],[FUT DECRETO LIQ 2019]])</f>
        <v>1</v>
      </c>
    </row>
    <row r="182" spans="1:56" s="23" customFormat="1" ht="15" customHeight="1" x14ac:dyDescent="0.25">
      <c r="A18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11010231010101 11010201 9999</v>
      </c>
      <c r="B182" s="4" t="s">
        <v>238</v>
      </c>
      <c r="C182" s="64">
        <v>1105</v>
      </c>
      <c r="D182" s="4" t="s">
        <v>7</v>
      </c>
      <c r="E182" s="64">
        <v>11010201</v>
      </c>
      <c r="F182" s="64">
        <v>9999</v>
      </c>
      <c r="G182" s="4" t="s">
        <v>150</v>
      </c>
      <c r="H182" s="65">
        <v>-2032595698</v>
      </c>
      <c r="I182" s="65">
        <v>0</v>
      </c>
      <c r="J182" s="65">
        <v>0</v>
      </c>
      <c r="K182" s="65">
        <v>0</v>
      </c>
      <c r="L182" s="65">
        <v>0</v>
      </c>
      <c r="M182" s="65">
        <v>-2032595698</v>
      </c>
      <c r="N182" s="65">
        <v>-2414419877</v>
      </c>
      <c r="O182" s="24"/>
      <c r="P182" s="68">
        <f>CODIGOS2018[[#This Row],[RECAUDOS]]+CODIGOS2018[[#This Row],[AJUSTE]]</f>
        <v>-2414419877</v>
      </c>
      <c r="Q18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2" s="60"/>
      <c r="T182" s="60"/>
      <c r="U182" s="26" t="s">
        <v>468</v>
      </c>
      <c r="V182" s="27" t="e">
        <f>IF(Q182="SALUD","SALUD",IF(CODIGOS2018[[#This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2" s="28">
        <v>10</v>
      </c>
      <c r="AA18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2" s="28" t="s">
        <v>460</v>
      </c>
      <c r="AC18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2" s="28" t="s">
        <v>461</v>
      </c>
      <c r="AE18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2" s="28" t="s">
        <v>371</v>
      </c>
      <c r="AG182" s="46" t="s">
        <v>462</v>
      </c>
      <c r="AH18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2" s="47" t="s">
        <v>283</v>
      </c>
      <c r="AJ18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2" s="72" t="str">
        <f>CONCATENATE(CODIGOS2018[[#This Row],[Código CGR]]," ",CODIGOS2018[[#This Row],[CGR OEI]]," ",CODIGOS2018[[#This Row],[CGR Dest]]," ",CODIGOS2018[[#This Row],[SIT FONDOS]])</f>
        <v>1.1.01.02.31.01.01.01 002 001 C</v>
      </c>
      <c r="AR182" s="73" t="e">
        <f>IF(AND(CODIGOS2018[[#This Row],[MARCA SALUD Y CONTRALORIA]]&lt;&gt;"SALUD",COUNTIF([1]!PLANOPROG[AUX LINEA],CODIGOS2018[[#This Row],[Aux PROG CGR]])=0),"INCLUIR","OK")</f>
        <v>#REF!</v>
      </c>
      <c r="AS182" s="72" t="str">
        <f>CONCATENATE(CODIGOS2018[[#This Row],[Código CGR]]," ",CODIGOS2018[[#This Row],[CGR OEI]]," ",CODIGOS2018[[#This Row],[CGR Dest]]," ",CODIGOS2018[[#This Row],[SIT FONDOS]]," ",CODIGOS2018[[#This Row],[CGR Tercero]])</f>
        <v>1.1.01.02.31.01.01.01 002 001 C 000000000000000</v>
      </c>
      <c r="AT182" s="73" t="e">
        <f>IF(AND(CODIGOS2018[[#This Row],[MARCA SALUD Y CONTRALORIA]]&lt;&gt;"SALUD",COUNTIF([1]!PLANOEJEC[AUX LINEA],CODIGOS2018[[#This Row],[Aux EJEC CGR]])=0),"INCLUIR","OK")</f>
        <v>#REF!</v>
      </c>
      <c r="AU18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2" s="76" t="str">
        <f>CONCATENATE(MID(D182,1,1),".",MID(D182,3,1),".",MID(D182,4,2),".",MID(D182,6,2),".",MID(D182,8,2),".",MID(D182,10,2),".",MID(D182,12,2),".",MID(D182,14,2))</f>
        <v>1.1.01.02.31.01.01.01</v>
      </c>
      <c r="AW182" s="77">
        <f>+LEN(CODIGOS2018[[#This Row],[POS PRE]])</f>
        <v>15</v>
      </c>
      <c r="AX182" s="76" t="b">
        <f>+EXACT(CODIGOS2018[[#This Row],[CODIGO AUTOMATICO CGR]],CODIGOS2018[[#This Row],[Código CGR]])</f>
        <v>1</v>
      </c>
      <c r="AY182" s="78" t="s">
        <v>283</v>
      </c>
      <c r="AZ182" s="78" t="b">
        <f>EXACT(CODIGOS2018[[#This Row],[Código FUT]],CODIGOS2018[[#This Row],[CODIFICACION MARCO FISCAL]])</f>
        <v>1</v>
      </c>
      <c r="BA182" s="81" t="s">
        <v>283</v>
      </c>
      <c r="BB182" s="82" t="b">
        <f>EXACT(CODIGOS2018[[#This Row],[Código FUT]],CODIGOS2018[[#This Row],[REPORTE II TRIM]])</f>
        <v>1</v>
      </c>
      <c r="BC182" s="135" t="s">
        <v>283</v>
      </c>
      <c r="BD182" s="135" t="b">
        <f>EXACT(CODIGOS2018[[#This Row],[Código FUT]],CODIGOS2018[[#This Row],[FUT DECRETO LIQ 2019]])</f>
        <v>1</v>
      </c>
    </row>
    <row r="183" spans="1:56" s="23" customFormat="1" ht="15" customHeight="1" x14ac:dyDescent="0.25">
      <c r="A18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11010231010301 11010201 9999</v>
      </c>
      <c r="B183" s="4" t="s">
        <v>238</v>
      </c>
      <c r="C183" s="64">
        <v>1105</v>
      </c>
      <c r="D183" s="4" t="s">
        <v>8</v>
      </c>
      <c r="E183" s="64">
        <v>11010201</v>
      </c>
      <c r="F183" s="64">
        <v>9999</v>
      </c>
      <c r="G183" s="4" t="s">
        <v>160</v>
      </c>
      <c r="H183" s="65">
        <v>-69147129</v>
      </c>
      <c r="I183" s="65">
        <v>0</v>
      </c>
      <c r="J183" s="65">
        <v>0</v>
      </c>
      <c r="K183" s="65">
        <v>0</v>
      </c>
      <c r="L183" s="65">
        <v>0</v>
      </c>
      <c r="M183" s="65">
        <v>-69147129</v>
      </c>
      <c r="N183" s="65">
        <v>-419511505</v>
      </c>
      <c r="O183" s="24"/>
      <c r="P183" s="68">
        <f>CODIGOS2018[[#This Row],[RECAUDOS]]+CODIGOS2018[[#This Row],[AJUSTE]]</f>
        <v>-419511505</v>
      </c>
      <c r="Q18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3" s="60"/>
      <c r="T183" s="60"/>
      <c r="U183" s="26" t="s">
        <v>473</v>
      </c>
      <c r="V183" s="27" t="e">
        <f>IF(Q183="SALUD","SALUD",IF(CODIGOS2018[[#This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3" s="28">
        <v>10</v>
      </c>
      <c r="AA18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3" s="28" t="s">
        <v>460</v>
      </c>
      <c r="AC18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3" s="28" t="s">
        <v>461</v>
      </c>
      <c r="AE18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3" s="28" t="s">
        <v>371</v>
      </c>
      <c r="AG183" s="46" t="s">
        <v>462</v>
      </c>
      <c r="AH18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3" s="47" t="s">
        <v>284</v>
      </c>
      <c r="AJ18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3" s="72" t="str">
        <f>CONCATENATE(CODIGOS2018[[#This Row],[Código CGR]]," ",CODIGOS2018[[#This Row],[CGR OEI]]," ",CODIGOS2018[[#This Row],[CGR Dest]]," ",CODIGOS2018[[#This Row],[SIT FONDOS]])</f>
        <v>1.1.01.02.31.01.03.01 002 001 C</v>
      </c>
      <c r="AR183" s="73" t="e">
        <f>IF(AND(CODIGOS2018[[#This Row],[MARCA SALUD Y CONTRALORIA]]&lt;&gt;"SALUD",COUNTIF([1]!PLANOPROG[AUX LINEA],CODIGOS2018[[#This Row],[Aux PROG CGR]])=0),"INCLUIR","OK")</f>
        <v>#REF!</v>
      </c>
      <c r="AS183" s="72" t="str">
        <f>CONCATENATE(CODIGOS2018[[#This Row],[Código CGR]]," ",CODIGOS2018[[#This Row],[CGR OEI]]," ",CODIGOS2018[[#This Row],[CGR Dest]]," ",CODIGOS2018[[#This Row],[SIT FONDOS]]," ",CODIGOS2018[[#This Row],[CGR Tercero]])</f>
        <v>1.1.01.02.31.01.03.01 002 001 C 000000000000000</v>
      </c>
      <c r="AT183" s="73" t="e">
        <f>IF(AND(CODIGOS2018[[#This Row],[MARCA SALUD Y CONTRALORIA]]&lt;&gt;"SALUD",COUNTIF([1]!PLANOEJEC[AUX LINEA],CODIGOS2018[[#This Row],[Aux EJEC CGR]])=0),"INCLUIR","OK")</f>
        <v>#REF!</v>
      </c>
      <c r="AU18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3" s="76" t="str">
        <f>CONCATENATE(MID(D183,1,1),".",MID(D183,3,1),".",MID(D183,4,2),".",MID(D183,6,2),".",MID(D183,8,2),".",MID(D183,10,2),".",MID(D183,12,2),".",MID(D183,14,2))</f>
        <v>1.1.01.02.31.01.03.01</v>
      </c>
      <c r="AW183" s="77">
        <f>+LEN(CODIGOS2018[[#This Row],[POS PRE]])</f>
        <v>15</v>
      </c>
      <c r="AX183" s="76" t="b">
        <f>+EXACT(CODIGOS2018[[#This Row],[CODIGO AUTOMATICO CGR]],CODIGOS2018[[#This Row],[Código CGR]])</f>
        <v>1</v>
      </c>
      <c r="AY183" s="78" t="s">
        <v>284</v>
      </c>
      <c r="AZ183" s="78" t="b">
        <f>EXACT(CODIGOS2018[[#This Row],[Código FUT]],CODIGOS2018[[#This Row],[CODIFICACION MARCO FISCAL]])</f>
        <v>1</v>
      </c>
      <c r="BA183" s="81" t="s">
        <v>284</v>
      </c>
      <c r="BB183" s="82" t="b">
        <f>EXACT(CODIGOS2018[[#This Row],[Código FUT]],CODIGOS2018[[#This Row],[REPORTE II TRIM]])</f>
        <v>1</v>
      </c>
      <c r="BC183" s="135" t="s">
        <v>284</v>
      </c>
      <c r="BD183" s="135" t="b">
        <f>EXACT(CODIGOS2018[[#This Row],[Código FUT]],CODIGOS2018[[#This Row],[FUT DECRETO LIQ 2019]])</f>
        <v>1</v>
      </c>
    </row>
    <row r="184" spans="1:56" s="23" customFormat="1" ht="15" customHeight="1" x14ac:dyDescent="0.25">
      <c r="A18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110102310301 11020201 9999</v>
      </c>
      <c r="B184" s="4" t="s">
        <v>238</v>
      </c>
      <c r="C184" s="64">
        <v>1105</v>
      </c>
      <c r="D184" s="4" t="s">
        <v>9</v>
      </c>
      <c r="E184" s="64">
        <v>11020201</v>
      </c>
      <c r="F184" s="64">
        <v>9999</v>
      </c>
      <c r="G184" s="4" t="s">
        <v>159</v>
      </c>
      <c r="H184" s="65">
        <v>-54015449</v>
      </c>
      <c r="I184" s="65">
        <v>0</v>
      </c>
      <c r="J184" s="65">
        <v>0</v>
      </c>
      <c r="K184" s="65">
        <v>0</v>
      </c>
      <c r="L184" s="65">
        <v>0</v>
      </c>
      <c r="M184" s="65">
        <v>-54015449</v>
      </c>
      <c r="N184" s="65">
        <v>-210816645</v>
      </c>
      <c r="O184" s="24"/>
      <c r="P184" s="68">
        <f>CODIGOS2018[[#This Row],[RECAUDOS]]+CODIGOS2018[[#This Row],[AJUSTE]]</f>
        <v>-210816645</v>
      </c>
      <c r="Q18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4" s="60"/>
      <c r="T184" s="60"/>
      <c r="U184" s="26" t="s">
        <v>475</v>
      </c>
      <c r="V184" s="27" t="e">
        <f>IF(Q184="SALUD","SALUD",IF(CODIGOS2018[[#This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4" s="28">
        <v>10</v>
      </c>
      <c r="AA18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4" s="28" t="s">
        <v>460</v>
      </c>
      <c r="AC18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4" s="28" t="s">
        <v>461</v>
      </c>
      <c r="AE18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4" s="28" t="s">
        <v>371</v>
      </c>
      <c r="AG184" s="46" t="s">
        <v>462</v>
      </c>
      <c r="AH18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4" s="47" t="s">
        <v>285</v>
      </c>
      <c r="AJ18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4" s="72" t="str">
        <f>CONCATENATE(CODIGOS2018[[#This Row],[Código CGR]]," ",CODIGOS2018[[#This Row],[CGR OEI]]," ",CODIGOS2018[[#This Row],[CGR Dest]]," ",CODIGOS2018[[#This Row],[SIT FONDOS]])</f>
        <v>1.1.01.02.31.03.01 002 001 C</v>
      </c>
      <c r="AR184" s="73" t="e">
        <f>IF(AND(CODIGOS2018[[#This Row],[MARCA SALUD Y CONTRALORIA]]&lt;&gt;"SALUD",COUNTIF([1]!PLANOPROG[AUX LINEA],CODIGOS2018[[#This Row],[Aux PROG CGR]])=0),"INCLUIR","OK")</f>
        <v>#REF!</v>
      </c>
      <c r="AS184" s="72" t="str">
        <f>CONCATENATE(CODIGOS2018[[#This Row],[Código CGR]]," ",CODIGOS2018[[#This Row],[CGR OEI]]," ",CODIGOS2018[[#This Row],[CGR Dest]]," ",CODIGOS2018[[#This Row],[SIT FONDOS]]," ",CODIGOS2018[[#This Row],[CGR Tercero]])</f>
        <v>1.1.01.02.31.03.01 002 001 C 000000000000000</v>
      </c>
      <c r="AT184" s="73" t="e">
        <f>IF(AND(CODIGOS2018[[#This Row],[MARCA SALUD Y CONTRALORIA]]&lt;&gt;"SALUD",COUNTIF([1]!PLANOEJEC[AUX LINEA],CODIGOS2018[[#This Row],[Aux EJEC CGR]])=0),"INCLUIR","OK")</f>
        <v>#REF!</v>
      </c>
      <c r="AU18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4" s="76" t="str">
        <f>CONCATENATE(MID(D184,1,1),".",MID(D184,3,1),".",MID(D184,4,2),".",MID(D184,6,2),".",MID(D184,8,2),".",MID(D184,10,2),".",MID(D184,12,2))</f>
        <v>1.1.01.02.31.03.01</v>
      </c>
      <c r="AW184" s="77">
        <f>+LEN(CODIGOS2018[[#This Row],[POS PRE]])</f>
        <v>13</v>
      </c>
      <c r="AX184" s="76" t="b">
        <f>+EXACT(CODIGOS2018[[#This Row],[CODIGO AUTOMATICO CGR]],CODIGOS2018[[#This Row],[Código CGR]])</f>
        <v>1</v>
      </c>
      <c r="AY184" s="78" t="s">
        <v>285</v>
      </c>
      <c r="AZ184" s="78" t="b">
        <f>EXACT(CODIGOS2018[[#This Row],[Código FUT]],CODIGOS2018[[#This Row],[CODIFICACION MARCO FISCAL]])</f>
        <v>1</v>
      </c>
      <c r="BA184" s="81" t="s">
        <v>285</v>
      </c>
      <c r="BB184" s="82" t="b">
        <f>EXACT(CODIGOS2018[[#This Row],[Código FUT]],CODIGOS2018[[#This Row],[REPORTE II TRIM]])</f>
        <v>1</v>
      </c>
      <c r="BC184" s="135" t="s">
        <v>285</v>
      </c>
      <c r="BD184" s="135" t="b">
        <f>EXACT(CODIGOS2018[[#This Row],[Código FUT]],CODIGOS2018[[#This Row],[FUT DECRETO LIQ 2019]])</f>
        <v>1</v>
      </c>
    </row>
    <row r="185" spans="1:56" s="23" customFormat="1" ht="15" customHeight="1" x14ac:dyDescent="0.25">
      <c r="A18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110102320101 11010202 9999</v>
      </c>
      <c r="B185" s="4" t="s">
        <v>238</v>
      </c>
      <c r="C185" s="64">
        <v>1105</v>
      </c>
      <c r="D185" s="4" t="s">
        <v>10</v>
      </c>
      <c r="E185" s="64">
        <v>11010202</v>
      </c>
      <c r="F185" s="64">
        <v>9999</v>
      </c>
      <c r="G185" s="4" t="s">
        <v>158</v>
      </c>
      <c r="H185" s="65">
        <v>-35535758</v>
      </c>
      <c r="I185" s="65">
        <v>0</v>
      </c>
      <c r="J185" s="65">
        <v>0</v>
      </c>
      <c r="K185" s="65">
        <v>0</v>
      </c>
      <c r="L185" s="65">
        <v>0</v>
      </c>
      <c r="M185" s="65">
        <v>-35535758</v>
      </c>
      <c r="N185" s="65">
        <v>-69586957</v>
      </c>
      <c r="O185" s="24"/>
      <c r="P185" s="68">
        <f>CODIGOS2018[[#This Row],[RECAUDOS]]+CODIGOS2018[[#This Row],[AJUSTE]]</f>
        <v>-69586957</v>
      </c>
      <c r="Q18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5" s="60"/>
      <c r="T185" s="60"/>
      <c r="U185" s="26" t="s">
        <v>477</v>
      </c>
      <c r="V185" s="27" t="e">
        <f>IF(Q185="SALUD","SALUD",IF(CODIGOS2018[[#This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5" s="28">
        <v>10</v>
      </c>
      <c r="AA18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5" s="28" t="s">
        <v>460</v>
      </c>
      <c r="AC18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5" s="28" t="s">
        <v>461</v>
      </c>
      <c r="AE18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5" s="28" t="s">
        <v>371</v>
      </c>
      <c r="AG185" s="46" t="s">
        <v>462</v>
      </c>
      <c r="AH18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5" s="47" t="s">
        <v>291</v>
      </c>
      <c r="AJ18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5" s="72" t="str">
        <f>CONCATENATE(CODIGOS2018[[#This Row],[Código CGR]]," ",CODIGOS2018[[#This Row],[CGR OEI]]," ",CODIGOS2018[[#This Row],[CGR Dest]]," ",CODIGOS2018[[#This Row],[SIT FONDOS]])</f>
        <v>1.1.01.02.32.01 002 001 C</v>
      </c>
      <c r="AR185" s="73" t="e">
        <f>IF(AND(CODIGOS2018[[#This Row],[MARCA SALUD Y CONTRALORIA]]&lt;&gt;"SALUD",COUNTIF([1]!PLANOPROG[AUX LINEA],CODIGOS2018[[#This Row],[Aux PROG CGR]])=0),"INCLUIR","OK")</f>
        <v>#REF!</v>
      </c>
      <c r="AS185" s="72" t="str">
        <f>CONCATENATE(CODIGOS2018[[#This Row],[Código CGR]]," ",CODIGOS2018[[#This Row],[CGR OEI]]," ",CODIGOS2018[[#This Row],[CGR Dest]]," ",CODIGOS2018[[#This Row],[SIT FONDOS]]," ",CODIGOS2018[[#This Row],[CGR Tercero]])</f>
        <v>1.1.01.02.32.01 002 001 C 000000000000000</v>
      </c>
      <c r="AT185" s="73" t="e">
        <f>IF(AND(CODIGOS2018[[#This Row],[MARCA SALUD Y CONTRALORIA]]&lt;&gt;"SALUD",COUNTIF([1]!PLANOEJEC[AUX LINEA],CODIGOS2018[[#This Row],[Aux EJEC CGR]])=0),"INCLUIR","OK")</f>
        <v>#REF!</v>
      </c>
      <c r="AU18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5" s="76" t="str">
        <f>CONCATENATE(MID(D185,1,1),".",MID(D185,3,1),".",MID(D185,4,2),".",MID(D185,6,2),".",MID(D185,8,2),".",MID(D185,10,2))</f>
        <v>1.1.01.02.32.01</v>
      </c>
      <c r="AW185" s="77">
        <f>+LEN(CODIGOS2018[[#This Row],[POS PRE]])</f>
        <v>13</v>
      </c>
      <c r="AX185" s="76" t="b">
        <f>+EXACT(CODIGOS2018[[#This Row],[CODIGO AUTOMATICO CGR]],CODIGOS2018[[#This Row],[Código CGR]])</f>
        <v>1</v>
      </c>
      <c r="AY185" s="78" t="s">
        <v>291</v>
      </c>
      <c r="AZ185" s="78" t="b">
        <f>EXACT(CODIGOS2018[[#This Row],[Código FUT]],CODIGOS2018[[#This Row],[CODIFICACION MARCO FISCAL]])</f>
        <v>1</v>
      </c>
      <c r="BA185" s="81" t="s">
        <v>291</v>
      </c>
      <c r="BB185" s="82" t="b">
        <f>EXACT(CODIGOS2018[[#This Row],[Código FUT]],CODIGOS2018[[#This Row],[REPORTE II TRIM]])</f>
        <v>1</v>
      </c>
      <c r="BC185" s="135" t="s">
        <v>291</v>
      </c>
      <c r="BD185" s="135" t="b">
        <f>EXACT(CODIGOS2018[[#This Row],[Código FUT]],CODIGOS2018[[#This Row],[FUT DECRETO LIQ 2019]])</f>
        <v>1</v>
      </c>
    </row>
    <row r="186" spans="1:56" s="23" customFormat="1" ht="15" customHeight="1" x14ac:dyDescent="0.25">
      <c r="A18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110102320301 11010202 9999</v>
      </c>
      <c r="B186" s="4" t="s">
        <v>238</v>
      </c>
      <c r="C186" s="64">
        <v>1105</v>
      </c>
      <c r="D186" s="4" t="s">
        <v>11</v>
      </c>
      <c r="E186" s="64">
        <v>11010202</v>
      </c>
      <c r="F186" s="64">
        <v>9999</v>
      </c>
      <c r="G186" s="4" t="s">
        <v>157</v>
      </c>
      <c r="H186" s="65">
        <v>-38275262</v>
      </c>
      <c r="I186" s="65">
        <v>0</v>
      </c>
      <c r="J186" s="65">
        <v>0</v>
      </c>
      <c r="K186" s="65">
        <v>0</v>
      </c>
      <c r="L186" s="65">
        <v>0</v>
      </c>
      <c r="M186" s="65">
        <v>-38275262</v>
      </c>
      <c r="N186" s="65">
        <v>-140544430</v>
      </c>
      <c r="O186" s="24"/>
      <c r="P186" s="68">
        <f>CODIGOS2018[[#This Row],[RECAUDOS]]+CODIGOS2018[[#This Row],[AJUSTE]]</f>
        <v>-140544430</v>
      </c>
      <c r="Q18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6" s="60"/>
      <c r="T186" s="60"/>
      <c r="U186" s="26" t="s">
        <v>478</v>
      </c>
      <c r="V186" s="27" t="e">
        <f>IF(Q186="SALUD","SALUD",IF(CODIGOS2018[[#This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6" s="28">
        <v>10</v>
      </c>
      <c r="AA18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6" s="28" t="s">
        <v>460</v>
      </c>
      <c r="AC18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6" s="28" t="s">
        <v>461</v>
      </c>
      <c r="AE18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6" s="28" t="s">
        <v>371</v>
      </c>
      <c r="AG186" s="46" t="s">
        <v>462</v>
      </c>
      <c r="AH18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6" s="47" t="s">
        <v>292</v>
      </c>
      <c r="AJ18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6" s="72" t="str">
        <f>CONCATENATE(CODIGOS2018[[#This Row],[Código CGR]]," ",CODIGOS2018[[#This Row],[CGR OEI]]," ",CODIGOS2018[[#This Row],[CGR Dest]]," ",CODIGOS2018[[#This Row],[SIT FONDOS]])</f>
        <v>1.1.01.02.32.03 002 001 C</v>
      </c>
      <c r="AR186" s="73" t="e">
        <f>IF(AND(CODIGOS2018[[#This Row],[MARCA SALUD Y CONTRALORIA]]&lt;&gt;"SALUD",COUNTIF([1]!PLANOPROG[AUX LINEA],CODIGOS2018[[#This Row],[Aux PROG CGR]])=0),"INCLUIR","OK")</f>
        <v>#REF!</v>
      </c>
      <c r="AS186" s="72" t="str">
        <f>CONCATENATE(CODIGOS2018[[#This Row],[Código CGR]]," ",CODIGOS2018[[#This Row],[CGR OEI]]," ",CODIGOS2018[[#This Row],[CGR Dest]]," ",CODIGOS2018[[#This Row],[SIT FONDOS]]," ",CODIGOS2018[[#This Row],[CGR Tercero]])</f>
        <v>1.1.01.02.32.03 002 001 C 000000000000000</v>
      </c>
      <c r="AT186" s="73" t="e">
        <f>IF(AND(CODIGOS2018[[#This Row],[MARCA SALUD Y CONTRALORIA]]&lt;&gt;"SALUD",COUNTIF([1]!PLANOEJEC[AUX LINEA],CODIGOS2018[[#This Row],[Aux EJEC CGR]])=0),"INCLUIR","OK")</f>
        <v>#REF!</v>
      </c>
      <c r="AU18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6" s="76" t="str">
        <f>CONCATENATE(MID(D186,1,1),".",MID(D186,3,1),".",MID(D186,4,2),".",MID(D186,6,2),".",MID(D186,8,2),".",MID(D186,10,2))</f>
        <v>1.1.01.02.32.03</v>
      </c>
      <c r="AW186" s="77">
        <f>+LEN(CODIGOS2018[[#This Row],[POS PRE]])</f>
        <v>13</v>
      </c>
      <c r="AX186" s="76" t="b">
        <f>+EXACT(CODIGOS2018[[#This Row],[CODIGO AUTOMATICO CGR]],CODIGOS2018[[#This Row],[Código CGR]])</f>
        <v>1</v>
      </c>
      <c r="AY186" s="78" t="s">
        <v>292</v>
      </c>
      <c r="AZ186" s="78" t="b">
        <f>EXACT(CODIGOS2018[[#This Row],[Código FUT]],CODIGOS2018[[#This Row],[CODIFICACION MARCO FISCAL]])</f>
        <v>1</v>
      </c>
      <c r="BA186" s="81" t="s">
        <v>292</v>
      </c>
      <c r="BB186" s="82" t="b">
        <f>EXACT(CODIGOS2018[[#This Row],[Código FUT]],CODIGOS2018[[#This Row],[REPORTE II TRIM]])</f>
        <v>1</v>
      </c>
      <c r="BC186" s="135" t="s">
        <v>292</v>
      </c>
      <c r="BD186" s="135" t="b">
        <f>EXACT(CODIGOS2018[[#This Row],[Código FUT]],CODIGOS2018[[#This Row],[FUT DECRETO LIQ 2019]])</f>
        <v>1</v>
      </c>
    </row>
    <row r="187" spans="1:56" s="23" customFormat="1" ht="15" customHeight="1" x14ac:dyDescent="0.25">
      <c r="A18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110102330101 11010203 9999</v>
      </c>
      <c r="B187" s="4" t="s">
        <v>238</v>
      </c>
      <c r="C187" s="64">
        <v>1105</v>
      </c>
      <c r="D187" s="4" t="s">
        <v>12</v>
      </c>
      <c r="E187" s="64">
        <v>11010203</v>
      </c>
      <c r="F187" s="64">
        <v>9999</v>
      </c>
      <c r="G187" s="4" t="s">
        <v>379</v>
      </c>
      <c r="H187" s="65">
        <v>-2257107217</v>
      </c>
      <c r="I187" s="65">
        <v>0</v>
      </c>
      <c r="J187" s="65">
        <v>0</v>
      </c>
      <c r="K187" s="65">
        <v>0</v>
      </c>
      <c r="L187" s="65">
        <v>0</v>
      </c>
      <c r="M187" s="65">
        <v>-2257107217</v>
      </c>
      <c r="N187" s="65">
        <v>-2121313159</v>
      </c>
      <c r="O187" s="24"/>
      <c r="P187" s="68">
        <f>CODIGOS2018[[#This Row],[RECAUDOS]]+CODIGOS2018[[#This Row],[AJUSTE]]</f>
        <v>-2121313159</v>
      </c>
      <c r="Q18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7" s="60"/>
      <c r="T187" s="60"/>
      <c r="U187" s="26" t="s">
        <v>479</v>
      </c>
      <c r="V187" s="27" t="e">
        <f>IF(Q187="SALUD","SALUD",IF(CODIGOS2018[[#This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7" s="28">
        <v>10</v>
      </c>
      <c r="AA18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7" s="28" t="s">
        <v>460</v>
      </c>
      <c r="AC18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7" s="28" t="s">
        <v>461</v>
      </c>
      <c r="AE18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7" s="28" t="s">
        <v>371</v>
      </c>
      <c r="AG187" s="46" t="s">
        <v>462</v>
      </c>
      <c r="AH18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7" s="47" t="s">
        <v>297</v>
      </c>
      <c r="AJ18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7" s="72" t="str">
        <f>CONCATENATE(CODIGOS2018[[#This Row],[Código CGR]]," ",CODIGOS2018[[#This Row],[CGR OEI]]," ",CODIGOS2018[[#This Row],[CGR Dest]]," ",CODIGOS2018[[#This Row],[SIT FONDOS]])</f>
        <v>1.1.01.02.33.01.01 002 001 C</v>
      </c>
      <c r="AR187" s="73" t="e">
        <f>IF(AND(CODIGOS2018[[#This Row],[MARCA SALUD Y CONTRALORIA]]&lt;&gt;"SALUD",COUNTIF([1]!PLANOPROG[AUX LINEA],CODIGOS2018[[#This Row],[Aux PROG CGR]])=0),"INCLUIR","OK")</f>
        <v>#REF!</v>
      </c>
      <c r="AS187" s="72" t="str">
        <f>CONCATENATE(CODIGOS2018[[#This Row],[Código CGR]]," ",CODIGOS2018[[#This Row],[CGR OEI]]," ",CODIGOS2018[[#This Row],[CGR Dest]]," ",CODIGOS2018[[#This Row],[SIT FONDOS]]," ",CODIGOS2018[[#This Row],[CGR Tercero]])</f>
        <v>1.1.01.02.33.01.01 002 001 C 000000000000000</v>
      </c>
      <c r="AT187" s="73" t="e">
        <f>IF(AND(CODIGOS2018[[#This Row],[MARCA SALUD Y CONTRALORIA]]&lt;&gt;"SALUD",COUNTIF([1]!PLANOEJEC[AUX LINEA],CODIGOS2018[[#This Row],[Aux EJEC CGR]])=0),"INCLUIR","OK")</f>
        <v>#REF!</v>
      </c>
      <c r="AU18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7" s="76" t="str">
        <f>CONCATENATE(MID(D187,1,1),".",MID(D187,3,1),".",MID(D187,4,2),".",MID(D187,6,2),".",MID(D187,8,2),".",MID(D187,10,2),".",MID(D187,12,2))</f>
        <v>1.1.01.02.33.01.01</v>
      </c>
      <c r="AW187" s="77">
        <f>+LEN(CODIGOS2018[[#This Row],[POS PRE]])</f>
        <v>13</v>
      </c>
      <c r="AX187" s="76" t="b">
        <f>+EXACT(CODIGOS2018[[#This Row],[CODIGO AUTOMATICO CGR]],CODIGOS2018[[#This Row],[Código CGR]])</f>
        <v>1</v>
      </c>
      <c r="AY187" s="78" t="s">
        <v>297</v>
      </c>
      <c r="AZ187" s="78" t="b">
        <f>EXACT(CODIGOS2018[[#This Row],[Código FUT]],CODIGOS2018[[#This Row],[CODIFICACION MARCO FISCAL]])</f>
        <v>1</v>
      </c>
      <c r="BA187" s="81" t="s">
        <v>297</v>
      </c>
      <c r="BB187" s="82" t="b">
        <f>EXACT(CODIGOS2018[[#This Row],[Código FUT]],CODIGOS2018[[#This Row],[REPORTE II TRIM]])</f>
        <v>1</v>
      </c>
      <c r="BC187" s="135" t="s">
        <v>297</v>
      </c>
      <c r="BD187" s="135" t="b">
        <f>EXACT(CODIGOS2018[[#This Row],[Código FUT]],CODIGOS2018[[#This Row],[FUT DECRETO LIQ 2019]])</f>
        <v>1</v>
      </c>
    </row>
    <row r="188" spans="1:56" s="23" customFormat="1" ht="15" customHeight="1" x14ac:dyDescent="0.25">
      <c r="A18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110102330301 11010203 9999</v>
      </c>
      <c r="B188" s="4" t="s">
        <v>238</v>
      </c>
      <c r="C188" s="64">
        <v>1105</v>
      </c>
      <c r="D188" s="4" t="s">
        <v>13</v>
      </c>
      <c r="E188" s="64">
        <v>11010203</v>
      </c>
      <c r="F188" s="64">
        <v>9999</v>
      </c>
      <c r="G188" s="4" t="s">
        <v>380</v>
      </c>
      <c r="H188" s="65">
        <v>-35034833</v>
      </c>
      <c r="I188" s="65">
        <v>0</v>
      </c>
      <c r="J188" s="65">
        <v>0</v>
      </c>
      <c r="K188" s="65">
        <v>0</v>
      </c>
      <c r="L188" s="65">
        <v>0</v>
      </c>
      <c r="M188" s="65">
        <v>-35034833</v>
      </c>
      <c r="N188" s="65">
        <v>-47334375</v>
      </c>
      <c r="O188" s="24"/>
      <c r="P188" s="68">
        <f>CODIGOS2018[[#This Row],[RECAUDOS]]+CODIGOS2018[[#This Row],[AJUSTE]]</f>
        <v>-47334375</v>
      </c>
      <c r="Q18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8" s="60"/>
      <c r="T188" s="60"/>
      <c r="U188" s="26" t="s">
        <v>480</v>
      </c>
      <c r="V188" s="27" t="e">
        <f>IF(Q188="SALUD","SALUD",IF(CODIGOS2018[[#This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8" s="28">
        <v>10</v>
      </c>
      <c r="AA18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8" s="28" t="s">
        <v>460</v>
      </c>
      <c r="AC18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8" s="28" t="s">
        <v>461</v>
      </c>
      <c r="AE18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8" s="28" t="s">
        <v>371</v>
      </c>
      <c r="AG188" s="46" t="s">
        <v>462</v>
      </c>
      <c r="AH18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8" s="47" t="s">
        <v>298</v>
      </c>
      <c r="AJ18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8" s="72" t="str">
        <f>CONCATENATE(CODIGOS2018[[#This Row],[Código CGR]]," ",CODIGOS2018[[#This Row],[CGR OEI]]," ",CODIGOS2018[[#This Row],[CGR Dest]]," ",CODIGOS2018[[#This Row],[SIT FONDOS]])</f>
        <v>1.1.01.02.33.03.01 002 001 C</v>
      </c>
      <c r="AR188" s="73" t="e">
        <f>IF(AND(CODIGOS2018[[#This Row],[MARCA SALUD Y CONTRALORIA]]&lt;&gt;"SALUD",COUNTIF([1]!PLANOPROG[AUX LINEA],CODIGOS2018[[#This Row],[Aux PROG CGR]])=0),"INCLUIR","OK")</f>
        <v>#REF!</v>
      </c>
      <c r="AS188" s="72" t="str">
        <f>CONCATENATE(CODIGOS2018[[#This Row],[Código CGR]]," ",CODIGOS2018[[#This Row],[CGR OEI]]," ",CODIGOS2018[[#This Row],[CGR Dest]]," ",CODIGOS2018[[#This Row],[SIT FONDOS]]," ",CODIGOS2018[[#This Row],[CGR Tercero]])</f>
        <v>1.1.01.02.33.03.01 002 001 C 000000000000000</v>
      </c>
      <c r="AT188" s="73" t="e">
        <f>IF(AND(CODIGOS2018[[#This Row],[MARCA SALUD Y CONTRALORIA]]&lt;&gt;"SALUD",COUNTIF([1]!PLANOEJEC[AUX LINEA],CODIGOS2018[[#This Row],[Aux EJEC CGR]])=0),"INCLUIR","OK")</f>
        <v>#REF!</v>
      </c>
      <c r="AU18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8" s="76" t="str">
        <f>CONCATENATE(MID(D188,1,1),".",MID(D188,3,1),".",MID(D188,4,2),".",MID(D188,6,2),".",MID(D188,8,2),".",MID(D188,10,2),".",MID(D188,12,2))</f>
        <v>1.1.01.02.33.03.01</v>
      </c>
      <c r="AW188" s="77">
        <f>+LEN(CODIGOS2018[[#This Row],[POS PRE]])</f>
        <v>13</v>
      </c>
      <c r="AX188" s="76" t="b">
        <f>+EXACT(CODIGOS2018[[#This Row],[CODIGO AUTOMATICO CGR]],CODIGOS2018[[#This Row],[Código CGR]])</f>
        <v>1</v>
      </c>
      <c r="AY188" s="78" t="s">
        <v>298</v>
      </c>
      <c r="AZ188" s="78" t="b">
        <f>EXACT(CODIGOS2018[[#This Row],[Código FUT]],CODIGOS2018[[#This Row],[CODIFICACION MARCO FISCAL]])</f>
        <v>1</v>
      </c>
      <c r="BA188" s="81" t="s">
        <v>298</v>
      </c>
      <c r="BB188" s="82" t="b">
        <f>EXACT(CODIGOS2018[[#This Row],[Código FUT]],CODIGOS2018[[#This Row],[REPORTE II TRIM]])</f>
        <v>1</v>
      </c>
      <c r="BC188" s="135" t="s">
        <v>298</v>
      </c>
      <c r="BD188" s="135" t="b">
        <f>EXACT(CODIGOS2018[[#This Row],[Código FUT]],CODIGOS2018[[#This Row],[FUT DECRETO LIQ 2019]])</f>
        <v>1</v>
      </c>
    </row>
    <row r="189" spans="1:56" s="23" customFormat="1" ht="15" customHeight="1" x14ac:dyDescent="0.25">
      <c r="A18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11010235010101 11010204 9999</v>
      </c>
      <c r="B189" s="4" t="s">
        <v>238</v>
      </c>
      <c r="C189" s="64">
        <v>1105</v>
      </c>
      <c r="D189" s="4" t="s">
        <v>14</v>
      </c>
      <c r="E189" s="64">
        <v>11010204</v>
      </c>
      <c r="F189" s="64">
        <v>9999</v>
      </c>
      <c r="G189" s="4" t="s">
        <v>381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  <c r="N189" s="65">
        <v>0</v>
      </c>
      <c r="O189" s="24"/>
      <c r="P189" s="68">
        <f>CODIGOS2018[[#This Row],[RECAUDOS]]+CODIGOS2018[[#This Row],[AJUSTE]]</f>
        <v>0</v>
      </c>
      <c r="Q18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8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89" s="60"/>
      <c r="T189" s="60"/>
      <c r="U189" s="26" t="s">
        <v>481</v>
      </c>
      <c r="V189" s="27" t="e">
        <f>IF(Q189="SALUD","SALUD",IF(CODIGOS2018[[#This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8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8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8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89" s="28">
        <v>10</v>
      </c>
      <c r="AA18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89" s="28" t="s">
        <v>460</v>
      </c>
      <c r="AC18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89" s="28" t="s">
        <v>461</v>
      </c>
      <c r="AE18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89" s="28" t="s">
        <v>371</v>
      </c>
      <c r="AG189" s="46" t="s">
        <v>462</v>
      </c>
      <c r="AH18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89" s="47" t="s">
        <v>301</v>
      </c>
      <c r="AJ18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8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8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89" s="72" t="str">
        <f>CONCATENATE(CODIGOS2018[[#This Row],[Código CGR]]," ",CODIGOS2018[[#This Row],[CGR OEI]]," ",CODIGOS2018[[#This Row],[CGR Dest]]," ",CODIGOS2018[[#This Row],[SIT FONDOS]])</f>
        <v>1.1.01.02.35.01.01 002 001 C</v>
      </c>
      <c r="AR189" s="73" t="e">
        <f>IF(AND(CODIGOS2018[[#This Row],[MARCA SALUD Y CONTRALORIA]]&lt;&gt;"SALUD",COUNTIF([1]!PLANOPROG[AUX LINEA],CODIGOS2018[[#This Row],[Aux PROG CGR]])=0),"INCLUIR","OK")</f>
        <v>#REF!</v>
      </c>
      <c r="AS189" s="72" t="str">
        <f>CONCATENATE(CODIGOS2018[[#This Row],[Código CGR]]," ",CODIGOS2018[[#This Row],[CGR OEI]]," ",CODIGOS2018[[#This Row],[CGR Dest]]," ",CODIGOS2018[[#This Row],[SIT FONDOS]]," ",CODIGOS2018[[#This Row],[CGR Tercero]])</f>
        <v>1.1.01.02.35.01.01 002 001 C 000000000000000</v>
      </c>
      <c r="AT189" s="73" t="e">
        <f>IF(AND(CODIGOS2018[[#This Row],[MARCA SALUD Y CONTRALORIA]]&lt;&gt;"SALUD",COUNTIF([1]!PLANOEJEC[AUX LINEA],CODIGOS2018[[#This Row],[Aux EJEC CGR]])=0),"INCLUIR","OK")</f>
        <v>#REF!</v>
      </c>
      <c r="AU18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89" s="76" t="str">
        <f>CONCATENATE(MID(D189,1,1),".",MID(D189,3,1),".",MID(D189,4,2),".",MID(D189,6,2),".",MID(D189,8,2),".",MID(D189,10,2),".",MID(D189,12,2))</f>
        <v>1.1.01.02.35.01.01</v>
      </c>
      <c r="AW189" s="77">
        <f>+LEN(CODIGOS2018[[#This Row],[POS PRE]])</f>
        <v>15</v>
      </c>
      <c r="AX189" s="76" t="b">
        <f>+EXACT(CODIGOS2018[[#This Row],[CODIGO AUTOMATICO CGR]],CODIGOS2018[[#This Row],[Código CGR]])</f>
        <v>1</v>
      </c>
      <c r="AY189" s="78" t="s">
        <v>301</v>
      </c>
      <c r="AZ189" s="78" t="b">
        <f>EXACT(CODIGOS2018[[#This Row],[Código FUT]],CODIGOS2018[[#This Row],[CODIFICACION MARCO FISCAL]])</f>
        <v>1</v>
      </c>
      <c r="BA189" s="81" t="s">
        <v>301</v>
      </c>
      <c r="BB189" s="82" t="b">
        <f>EXACT(CODIGOS2018[[#This Row],[Código FUT]],CODIGOS2018[[#This Row],[REPORTE II TRIM]])</f>
        <v>1</v>
      </c>
      <c r="BC189" s="135" t="e">
        <v>#N/A</v>
      </c>
      <c r="BD189" s="135" t="e">
        <f>EXACT(CODIGOS2018[[#This Row],[Código FUT]],CODIGOS2018[[#This Row],[FUT DECRETO LIQ 2019]])</f>
        <v>#N/A</v>
      </c>
    </row>
    <row r="190" spans="1:56" s="23" customFormat="1" ht="15" customHeight="1" x14ac:dyDescent="0.25">
      <c r="A19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11010235010302 11010204 9999</v>
      </c>
      <c r="B190" s="4" t="s">
        <v>238</v>
      </c>
      <c r="C190" s="64">
        <v>1105</v>
      </c>
      <c r="D190" s="4" t="s">
        <v>46</v>
      </c>
      <c r="E190" s="64">
        <v>11010204</v>
      </c>
      <c r="F190" s="64">
        <v>9999</v>
      </c>
      <c r="G190" s="4" t="s">
        <v>409</v>
      </c>
      <c r="H190" s="65">
        <v>-2053046823</v>
      </c>
      <c r="I190" s="65">
        <v>0</v>
      </c>
      <c r="J190" s="65">
        <v>0</v>
      </c>
      <c r="K190" s="65">
        <v>0</v>
      </c>
      <c r="L190" s="65">
        <v>0</v>
      </c>
      <c r="M190" s="65">
        <v>-2053046823</v>
      </c>
      <c r="N190" s="65">
        <v>-1020692384</v>
      </c>
      <c r="O190" s="24"/>
      <c r="P190" s="68">
        <f>CODIGOS2018[[#This Row],[RECAUDOS]]+CODIGOS2018[[#This Row],[AJUSTE]]</f>
        <v>-1020692384</v>
      </c>
      <c r="Q19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0" s="60"/>
      <c r="T190" s="60"/>
      <c r="U190" s="26" t="s">
        <v>481</v>
      </c>
      <c r="V190" s="27" t="e">
        <f>IF(Q190="SALUD","SALUD",IF(CODIGOS2018[[#This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0" s="28">
        <v>10</v>
      </c>
      <c r="AA19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0" s="28" t="s">
        <v>460</v>
      </c>
      <c r="AC19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0" s="28" t="s">
        <v>461</v>
      </c>
      <c r="AE19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0" s="28" t="s">
        <v>371</v>
      </c>
      <c r="AG190" s="46" t="s">
        <v>462</v>
      </c>
      <c r="AH19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0" s="47" t="s">
        <v>303</v>
      </c>
      <c r="AJ19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0" s="72" t="str">
        <f>CONCATENATE(CODIGOS2018[[#This Row],[Código CGR]]," ",CODIGOS2018[[#This Row],[CGR OEI]]," ",CODIGOS2018[[#This Row],[CGR Dest]]," ",CODIGOS2018[[#This Row],[SIT FONDOS]])</f>
        <v>1.1.01.02.35.01.01 002 001 C</v>
      </c>
      <c r="AR190" s="73" t="e">
        <f>IF(AND(CODIGOS2018[[#This Row],[MARCA SALUD Y CONTRALORIA]]&lt;&gt;"SALUD",COUNTIF([1]!PLANOPROG[AUX LINEA],CODIGOS2018[[#This Row],[Aux PROG CGR]])=0),"INCLUIR","OK")</f>
        <v>#REF!</v>
      </c>
      <c r="AS190" s="72" t="str">
        <f>CONCATENATE(CODIGOS2018[[#This Row],[Código CGR]]," ",CODIGOS2018[[#This Row],[CGR OEI]]," ",CODIGOS2018[[#This Row],[CGR Dest]]," ",CODIGOS2018[[#This Row],[SIT FONDOS]]," ",CODIGOS2018[[#This Row],[CGR Tercero]])</f>
        <v>1.1.01.02.35.01.01 002 001 C 000000000000000</v>
      </c>
      <c r="AT190" s="73" t="e">
        <f>IF(AND(CODIGOS2018[[#This Row],[MARCA SALUD Y CONTRALORIA]]&lt;&gt;"SALUD",COUNTIF([1]!PLANOEJEC[AUX LINEA],CODIGOS2018[[#This Row],[Aux EJEC CGR]])=0),"INCLUIR","OK")</f>
        <v>#REF!</v>
      </c>
      <c r="AU19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0" s="76" t="str">
        <f>CONCATENATE(MID(D190,1,1),".",MID(D190,3,1),".",MID(D190,4,2),".",MID(D190,6,2),".",MID(D190,8,2),".",MID(D190,10,2),".",MID(D190,12,2))</f>
        <v>1.1.01.02.35.01.03</v>
      </c>
      <c r="AW190" s="77">
        <f>+LEN(CODIGOS2018[[#This Row],[POS PRE]])</f>
        <v>15</v>
      </c>
      <c r="AX190" s="76" t="b">
        <f>+EXACT(CODIGOS2018[[#This Row],[CODIGO AUTOMATICO CGR]],CODIGOS2018[[#This Row],[Código CGR]])</f>
        <v>0</v>
      </c>
      <c r="AY190" s="78" t="s">
        <v>303</v>
      </c>
      <c r="AZ190" s="78" t="b">
        <f>EXACT(CODIGOS2018[[#This Row],[Código FUT]],CODIGOS2018[[#This Row],[CODIFICACION MARCO FISCAL]])</f>
        <v>1</v>
      </c>
      <c r="BA190" s="81" t="s">
        <v>303</v>
      </c>
      <c r="BB190" s="82" t="b">
        <f>EXACT(CODIGOS2018[[#This Row],[Código FUT]],CODIGOS2018[[#This Row],[REPORTE II TRIM]])</f>
        <v>1</v>
      </c>
      <c r="BC190" s="135" t="s">
        <v>303</v>
      </c>
      <c r="BD190" s="135" t="b">
        <f>EXACT(CODIGOS2018[[#This Row],[Código FUT]],CODIGOS2018[[#This Row],[FUT DECRETO LIQ 2019]])</f>
        <v>1</v>
      </c>
    </row>
    <row r="191" spans="1:56" s="23" customFormat="1" ht="15" customHeight="1" x14ac:dyDescent="0.25">
      <c r="A19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11010235030101 11010204 9999</v>
      </c>
      <c r="B191" s="4" t="s">
        <v>238</v>
      </c>
      <c r="C191" s="64">
        <v>1105</v>
      </c>
      <c r="D191" s="4" t="s">
        <v>15</v>
      </c>
      <c r="E191" s="64">
        <v>11010204</v>
      </c>
      <c r="F191" s="64">
        <v>9999</v>
      </c>
      <c r="G191" s="4" t="s">
        <v>382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>
        <v>0</v>
      </c>
      <c r="O191" s="24"/>
      <c r="P191" s="68">
        <f>CODIGOS2018[[#This Row],[RECAUDOS]]+CODIGOS2018[[#This Row],[AJUSTE]]</f>
        <v>0</v>
      </c>
      <c r="Q19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1" s="60"/>
      <c r="T191" s="60"/>
      <c r="U191" s="26" t="s">
        <v>483</v>
      </c>
      <c r="V191" s="27" t="e">
        <f>IF(Q191="SALUD","SALUD",IF(CODIGOS2018[[#This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1" s="28">
        <v>10</v>
      </c>
      <c r="AA19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1" s="28" t="s">
        <v>460</v>
      </c>
      <c r="AC19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1" s="28" t="s">
        <v>461</v>
      </c>
      <c r="AE19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1" s="28" t="s">
        <v>371</v>
      </c>
      <c r="AG191" s="46" t="s">
        <v>539</v>
      </c>
      <c r="AH19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1" s="47" t="s">
        <v>302</v>
      </c>
      <c r="AJ19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1" s="72" t="str">
        <f>CONCATENATE(CODIGOS2018[[#This Row],[Código CGR]]," ",CODIGOS2018[[#This Row],[CGR OEI]]," ",CODIGOS2018[[#This Row],[CGR Dest]]," ",CODIGOS2018[[#This Row],[SIT FONDOS]])</f>
        <v>1.1.01.02.35.03.01 002 001 C</v>
      </c>
      <c r="AR191" s="73" t="e">
        <f>IF(AND(CODIGOS2018[[#This Row],[MARCA SALUD Y CONTRALORIA]]&lt;&gt;"SALUD",COUNTIF([1]!PLANOPROG[AUX LINEA],CODIGOS2018[[#This Row],[Aux PROG CGR]])=0),"INCLUIR","OK")</f>
        <v>#REF!</v>
      </c>
      <c r="AS191" s="72" t="str">
        <f>CONCATENATE(CODIGOS2018[[#This Row],[Código CGR]]," ",CODIGOS2018[[#This Row],[CGR OEI]]," ",CODIGOS2018[[#This Row],[CGR Dest]]," ",CODIGOS2018[[#This Row],[SIT FONDOS]]," ",CODIGOS2018[[#This Row],[CGR Tercero]])</f>
        <v>1.1.01.02.35.03.01 002 001 C 110000001700000</v>
      </c>
      <c r="AT191" s="73" t="e">
        <f>IF(AND(CODIGOS2018[[#This Row],[MARCA SALUD Y CONTRALORIA]]&lt;&gt;"SALUD",COUNTIF([1]!PLANOEJEC[AUX LINEA],CODIGOS2018[[#This Row],[Aux EJEC CGR]])=0),"INCLUIR","OK")</f>
        <v>#REF!</v>
      </c>
      <c r="AU19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1" s="76" t="str">
        <f>CONCATENATE(MID(D191,1,1),".",MID(D191,3,1),".",MID(D191,4,2),".",MID(D191,6,2),".",MID(D191,8,2),".",MID(D191,10,2),".",MID(D191,12,2),".",MID(D191,14,2))</f>
        <v>1.1.01.02.35.03.01.01</v>
      </c>
      <c r="AW191" s="77">
        <f>+LEN(CODIGOS2018[[#This Row],[POS PRE]])</f>
        <v>15</v>
      </c>
      <c r="AX191" s="76" t="b">
        <f>+EXACT(CODIGOS2018[[#This Row],[CODIGO AUTOMATICO CGR]],CODIGOS2018[[#This Row],[Código CGR]])</f>
        <v>0</v>
      </c>
      <c r="AY191" s="78" t="s">
        <v>302</v>
      </c>
      <c r="AZ191" s="78" t="b">
        <f>EXACT(CODIGOS2018[[#This Row],[Código FUT]],CODIGOS2018[[#This Row],[CODIFICACION MARCO FISCAL]])</f>
        <v>1</v>
      </c>
      <c r="BA191" s="81" t="s">
        <v>302</v>
      </c>
      <c r="BB191" s="82" t="b">
        <f>EXACT(CODIGOS2018[[#This Row],[Código FUT]],CODIGOS2018[[#This Row],[REPORTE II TRIM]])</f>
        <v>1</v>
      </c>
      <c r="BC191" s="135" t="e">
        <v>#N/A</v>
      </c>
      <c r="BD191" s="135" t="e">
        <f>EXACT(CODIGOS2018[[#This Row],[Código FUT]],CODIGOS2018[[#This Row],[FUT DECRETO LIQ 2019]])</f>
        <v>#N/A</v>
      </c>
    </row>
    <row r="192" spans="1:56" s="23" customFormat="1" ht="15" customHeight="1" x14ac:dyDescent="0.25">
      <c r="A19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11010235030302 11010204 9999</v>
      </c>
      <c r="B192" s="4" t="s">
        <v>238</v>
      </c>
      <c r="C192" s="64">
        <v>1105</v>
      </c>
      <c r="D192" s="4" t="s">
        <v>47</v>
      </c>
      <c r="E192" s="64">
        <v>11010204</v>
      </c>
      <c r="F192" s="64">
        <v>9999</v>
      </c>
      <c r="G192" s="4" t="s">
        <v>410</v>
      </c>
      <c r="H192" s="65">
        <v>-734891581</v>
      </c>
      <c r="I192" s="65">
        <v>0</v>
      </c>
      <c r="J192" s="65">
        <v>0</v>
      </c>
      <c r="K192" s="65">
        <v>0</v>
      </c>
      <c r="L192" s="65">
        <v>0</v>
      </c>
      <c r="M192" s="65">
        <v>-734891581</v>
      </c>
      <c r="N192" s="65">
        <v>-448117264</v>
      </c>
      <c r="O192" s="24"/>
      <c r="P192" s="68">
        <f>CODIGOS2018[[#This Row],[RECAUDOS]]+CODIGOS2018[[#This Row],[AJUSTE]]</f>
        <v>-448117264</v>
      </c>
      <c r="Q19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2" s="60"/>
      <c r="T192" s="60"/>
      <c r="U192" s="26" t="s">
        <v>483</v>
      </c>
      <c r="V192" s="27" t="e">
        <f>IF(Q192="SALUD","SALUD",IF(CODIGOS2018[[#This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2" s="28">
        <v>10</v>
      </c>
      <c r="AA19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2" s="28" t="s">
        <v>460</v>
      </c>
      <c r="AC19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2" s="28" t="s">
        <v>461</v>
      </c>
      <c r="AE19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2" s="28" t="s">
        <v>371</v>
      </c>
      <c r="AG192" s="46" t="s">
        <v>462</v>
      </c>
      <c r="AH19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2" s="47" t="s">
        <v>304</v>
      </c>
      <c r="AJ19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2" s="72" t="str">
        <f>CONCATENATE(CODIGOS2018[[#This Row],[Código CGR]]," ",CODIGOS2018[[#This Row],[CGR OEI]]," ",CODIGOS2018[[#This Row],[CGR Dest]]," ",CODIGOS2018[[#This Row],[SIT FONDOS]])</f>
        <v>1.1.01.02.35.03.01 002 001 C</v>
      </c>
      <c r="AR192" s="73" t="e">
        <f>IF(AND(CODIGOS2018[[#This Row],[MARCA SALUD Y CONTRALORIA]]&lt;&gt;"SALUD",COUNTIF([1]!PLANOPROG[AUX LINEA],CODIGOS2018[[#This Row],[Aux PROG CGR]])=0),"INCLUIR","OK")</f>
        <v>#REF!</v>
      </c>
      <c r="AS192" s="72" t="str">
        <f>CONCATENATE(CODIGOS2018[[#This Row],[Código CGR]]," ",CODIGOS2018[[#This Row],[CGR OEI]]," ",CODIGOS2018[[#This Row],[CGR Dest]]," ",CODIGOS2018[[#This Row],[SIT FONDOS]]," ",CODIGOS2018[[#This Row],[CGR Tercero]])</f>
        <v>1.1.01.02.35.03.01 002 001 C 000000000000000</v>
      </c>
      <c r="AT192" s="73" t="e">
        <f>IF(AND(CODIGOS2018[[#This Row],[MARCA SALUD Y CONTRALORIA]]&lt;&gt;"SALUD",COUNTIF([1]!PLANOEJEC[AUX LINEA],CODIGOS2018[[#This Row],[Aux EJEC CGR]])=0),"INCLUIR","OK")</f>
        <v>#REF!</v>
      </c>
      <c r="AU19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2" s="76" t="str">
        <f>CONCATENATE(MID(D192,1,1),".",MID(D192,3,1),".",MID(D192,4,2),".",MID(D192,6,2),".",MID(D192,8,2),".",MID(D192,10,2),".",MID(D192,12,2),".",MID(D192,14,2))</f>
        <v>1.1.01.02.35.03.03.02</v>
      </c>
      <c r="AW192" s="77">
        <f>+LEN(CODIGOS2018[[#This Row],[POS PRE]])</f>
        <v>15</v>
      </c>
      <c r="AX192" s="76" t="b">
        <f>+EXACT(CODIGOS2018[[#This Row],[CODIGO AUTOMATICO CGR]],CODIGOS2018[[#This Row],[Código CGR]])</f>
        <v>0</v>
      </c>
      <c r="AY192" s="78" t="s">
        <v>304</v>
      </c>
      <c r="AZ192" s="78" t="b">
        <f>EXACT(CODIGOS2018[[#This Row],[Código FUT]],CODIGOS2018[[#This Row],[CODIFICACION MARCO FISCAL]])</f>
        <v>1</v>
      </c>
      <c r="BA192" s="81" t="s">
        <v>304</v>
      </c>
      <c r="BB192" s="82" t="b">
        <f>EXACT(CODIGOS2018[[#This Row],[Código FUT]],CODIGOS2018[[#This Row],[REPORTE II TRIM]])</f>
        <v>1</v>
      </c>
      <c r="BC192" s="135" t="s">
        <v>304</v>
      </c>
      <c r="BD192" s="135" t="b">
        <f>EXACT(CODIGOS2018[[#This Row],[Código FUT]],CODIGOS2018[[#This Row],[FUT DECRETO LIQ 2019]])</f>
        <v>1</v>
      </c>
    </row>
    <row r="193" spans="1:56" s="23" customFormat="1" ht="15" customHeight="1" x14ac:dyDescent="0.25">
      <c r="A19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11010237 11010205 9999</v>
      </c>
      <c r="B193" s="4" t="s">
        <v>238</v>
      </c>
      <c r="C193" s="64">
        <v>1105</v>
      </c>
      <c r="D193" s="4" t="s">
        <v>16</v>
      </c>
      <c r="E193" s="64">
        <v>11010205</v>
      </c>
      <c r="F193" s="64">
        <v>9999</v>
      </c>
      <c r="G193" s="4" t="s">
        <v>383</v>
      </c>
      <c r="H193" s="65">
        <v>-33858000</v>
      </c>
      <c r="I193" s="65">
        <v>0</v>
      </c>
      <c r="J193" s="65">
        <v>0</v>
      </c>
      <c r="K193" s="65">
        <v>-212850000</v>
      </c>
      <c r="L193" s="65">
        <v>0</v>
      </c>
      <c r="M193" s="65">
        <v>-246708000</v>
      </c>
      <c r="N193" s="65">
        <v>-283447066</v>
      </c>
      <c r="O193" s="24"/>
      <c r="P193" s="68">
        <f>CODIGOS2018[[#This Row],[RECAUDOS]]+CODIGOS2018[[#This Row],[AJUSTE]]</f>
        <v>-283447066</v>
      </c>
      <c r="Q19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3" s="60"/>
      <c r="T193" s="60"/>
      <c r="U193" s="26" t="s">
        <v>485</v>
      </c>
      <c r="V193" s="27" t="e">
        <f>IF(Q193="SALUD","SALUD",IF(CODIGOS2018[[#This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3" s="28">
        <v>10</v>
      </c>
      <c r="AA19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3" s="28" t="s">
        <v>460</v>
      </c>
      <c r="AC19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3" s="28" t="s">
        <v>461</v>
      </c>
      <c r="AE19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3" s="28" t="s">
        <v>371</v>
      </c>
      <c r="AG193" s="46" t="s">
        <v>462</v>
      </c>
      <c r="AH19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3" s="47" t="s">
        <v>309</v>
      </c>
      <c r="AJ19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3" s="72" t="str">
        <f>CONCATENATE(CODIGOS2018[[#This Row],[Código CGR]]," ",CODIGOS2018[[#This Row],[CGR OEI]]," ",CODIGOS2018[[#This Row],[CGR Dest]]," ",CODIGOS2018[[#This Row],[SIT FONDOS]])</f>
        <v>1.1.01.02.37 002 001 C</v>
      </c>
      <c r="AR193" s="73" t="e">
        <f>IF(AND(CODIGOS2018[[#This Row],[MARCA SALUD Y CONTRALORIA]]&lt;&gt;"SALUD",COUNTIF([1]!PLANOPROG[AUX LINEA],CODIGOS2018[[#This Row],[Aux PROG CGR]])=0),"INCLUIR","OK")</f>
        <v>#REF!</v>
      </c>
      <c r="AS193" s="72" t="str">
        <f>CONCATENATE(CODIGOS2018[[#This Row],[Código CGR]]," ",CODIGOS2018[[#This Row],[CGR OEI]]," ",CODIGOS2018[[#This Row],[CGR Dest]]," ",CODIGOS2018[[#This Row],[SIT FONDOS]]," ",CODIGOS2018[[#This Row],[CGR Tercero]])</f>
        <v>1.1.01.02.37 002 001 C 000000000000000</v>
      </c>
      <c r="AT193" s="73" t="e">
        <f>IF(AND(CODIGOS2018[[#This Row],[MARCA SALUD Y CONTRALORIA]]&lt;&gt;"SALUD",COUNTIF([1]!PLANOEJEC[AUX LINEA],CODIGOS2018[[#This Row],[Aux EJEC CGR]])=0),"INCLUIR","OK")</f>
        <v>#REF!</v>
      </c>
      <c r="AU19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3" s="76" t="str">
        <f>CONCATENATE(MID(D193,1,1),".",MID(D193,3,1),".",MID(D193,4,2),".",MID(D193,6,2),".",MID(D193,8,2))</f>
        <v>1.1.01.02.37</v>
      </c>
      <c r="AW193" s="77">
        <f>+LEN(CODIGOS2018[[#This Row],[POS PRE]])</f>
        <v>9</v>
      </c>
      <c r="AX193" s="76" t="b">
        <f>+EXACT(CODIGOS2018[[#This Row],[CODIGO AUTOMATICO CGR]],CODIGOS2018[[#This Row],[Código CGR]])</f>
        <v>1</v>
      </c>
      <c r="AY193" s="78" t="s">
        <v>309</v>
      </c>
      <c r="AZ193" s="78" t="b">
        <f>EXACT(CODIGOS2018[[#This Row],[Código FUT]],CODIGOS2018[[#This Row],[CODIFICACION MARCO FISCAL]])</f>
        <v>1</v>
      </c>
      <c r="BA193" s="81" t="s">
        <v>309</v>
      </c>
      <c r="BB193" s="82" t="b">
        <f>EXACT(CODIGOS2018[[#This Row],[Código FUT]],CODIGOS2018[[#This Row],[REPORTE II TRIM]])</f>
        <v>1</v>
      </c>
      <c r="BC193" s="135" t="s">
        <v>309</v>
      </c>
      <c r="BD193" s="135" t="b">
        <f>EXACT(CODIGOS2018[[#This Row],[Código FUT]],CODIGOS2018[[#This Row],[FUT DECRETO LIQ 2019]])</f>
        <v>1</v>
      </c>
    </row>
    <row r="194" spans="1:56" s="23" customFormat="1" ht="15" customHeight="1" x14ac:dyDescent="0.25">
      <c r="A19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110102610301 11010207 9999</v>
      </c>
      <c r="B194" s="4" t="s">
        <v>238</v>
      </c>
      <c r="C194" s="64">
        <v>1105</v>
      </c>
      <c r="D194" s="4" t="s">
        <v>48</v>
      </c>
      <c r="E194" s="64">
        <v>11010207</v>
      </c>
      <c r="F194" s="64">
        <v>9999</v>
      </c>
      <c r="G194" s="4" t="s">
        <v>411</v>
      </c>
      <c r="H194" s="65">
        <v>-948804336</v>
      </c>
      <c r="I194" s="65">
        <v>0</v>
      </c>
      <c r="J194" s="65">
        <v>0</v>
      </c>
      <c r="K194" s="65">
        <v>0</v>
      </c>
      <c r="L194" s="65">
        <v>0</v>
      </c>
      <c r="M194" s="65">
        <v>-948804336</v>
      </c>
      <c r="N194" s="65">
        <v>-957962075</v>
      </c>
      <c r="O194" s="24"/>
      <c r="P194" s="68">
        <f>CODIGOS2018[[#This Row],[RECAUDOS]]+CODIGOS2018[[#This Row],[AJUSTE]]</f>
        <v>-957962075</v>
      </c>
      <c r="Q19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4" s="60"/>
      <c r="T194" s="60"/>
      <c r="U194" s="26" t="s">
        <v>486</v>
      </c>
      <c r="V194" s="27" t="e">
        <f>IF(Q194="SALUD","SALUD",IF(CODIGOS2018[[#This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4" s="28">
        <v>10</v>
      </c>
      <c r="AA19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4" s="28" t="s">
        <v>460</v>
      </c>
      <c r="AC19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4" s="28" t="s">
        <v>461</v>
      </c>
      <c r="AE19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4" s="28" t="s">
        <v>371</v>
      </c>
      <c r="AG194" s="46" t="s">
        <v>462</v>
      </c>
      <c r="AH19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4" s="47" t="s">
        <v>310</v>
      </c>
      <c r="AJ19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4" s="72" t="str">
        <f>CONCATENATE(CODIGOS2018[[#This Row],[Código CGR]]," ",CODIGOS2018[[#This Row],[CGR OEI]]," ",CODIGOS2018[[#This Row],[CGR Dest]]," ",CODIGOS2018[[#This Row],[SIT FONDOS]])</f>
        <v>1.1.01.02.61.01 002 001 C</v>
      </c>
      <c r="AR194" s="73" t="e">
        <f>IF(AND(CODIGOS2018[[#This Row],[MARCA SALUD Y CONTRALORIA]]&lt;&gt;"SALUD",COUNTIF([1]!PLANOPROG[AUX LINEA],CODIGOS2018[[#This Row],[Aux PROG CGR]])=0),"INCLUIR","OK")</f>
        <v>#REF!</v>
      </c>
      <c r="AS194" s="72" t="str">
        <f>CONCATENATE(CODIGOS2018[[#This Row],[Código CGR]]," ",CODIGOS2018[[#This Row],[CGR OEI]]," ",CODIGOS2018[[#This Row],[CGR Dest]]," ",CODIGOS2018[[#This Row],[SIT FONDOS]]," ",CODIGOS2018[[#This Row],[CGR Tercero]])</f>
        <v>1.1.01.02.61.01 002 001 C 000000000000000</v>
      </c>
      <c r="AT194" s="73" t="e">
        <f>IF(AND(CODIGOS2018[[#This Row],[MARCA SALUD Y CONTRALORIA]]&lt;&gt;"SALUD",COUNTIF([1]!PLANOEJEC[AUX LINEA],CODIGOS2018[[#This Row],[Aux EJEC CGR]])=0),"INCLUIR","OK")</f>
        <v>#REF!</v>
      </c>
      <c r="AU19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4" s="76" t="str">
        <f>CONCATENATE(MID(D194,1,1),".",MID(D194,3,1),".",MID(D194,4,2),".",MID(D194,6,2),".",MID(D194,8,2),".",MID(D194,10,2),".",MID(D194,12,2))</f>
        <v>1.1.01.02.61.03.01</v>
      </c>
      <c r="AW194" s="77">
        <f>+LEN(CODIGOS2018[[#This Row],[POS PRE]])</f>
        <v>13</v>
      </c>
      <c r="AX194" s="76" t="b">
        <f>+EXACT(CODIGOS2018[[#This Row],[CODIGO AUTOMATICO CGR]],CODIGOS2018[[#This Row],[Código CGR]])</f>
        <v>0</v>
      </c>
      <c r="AY194" s="78" t="s">
        <v>310</v>
      </c>
      <c r="AZ194" s="78" t="b">
        <f>EXACT(CODIGOS2018[[#This Row],[Código FUT]],CODIGOS2018[[#This Row],[CODIFICACION MARCO FISCAL]])</f>
        <v>1</v>
      </c>
      <c r="BA194" s="81" t="s">
        <v>310</v>
      </c>
      <c r="BB194" s="82" t="b">
        <f>EXACT(CODIGOS2018[[#This Row],[Código FUT]],CODIGOS2018[[#This Row],[REPORTE II TRIM]])</f>
        <v>1</v>
      </c>
      <c r="BC194" s="135" t="s">
        <v>310</v>
      </c>
      <c r="BD194" s="135" t="b">
        <f>EXACT(CODIGOS2018[[#This Row],[Código FUT]],CODIGOS2018[[#This Row],[FUT DECRETO LIQ 2019]])</f>
        <v>1</v>
      </c>
    </row>
    <row r="195" spans="1:56" s="23" customFormat="1" ht="15" customHeight="1" x14ac:dyDescent="0.25">
      <c r="A19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1102010101 11020101 9999</v>
      </c>
      <c r="B195" s="4" t="s">
        <v>238</v>
      </c>
      <c r="C195" s="64">
        <v>1105</v>
      </c>
      <c r="D195" s="4" t="s">
        <v>18</v>
      </c>
      <c r="E195" s="64">
        <v>11020101</v>
      </c>
      <c r="F195" s="64">
        <v>9999</v>
      </c>
      <c r="G195" s="4" t="s">
        <v>385</v>
      </c>
      <c r="H195" s="65">
        <v>-30492000</v>
      </c>
      <c r="I195" s="65">
        <v>0</v>
      </c>
      <c r="J195" s="65">
        <v>0</v>
      </c>
      <c r="K195" s="65">
        <v>0</v>
      </c>
      <c r="L195" s="65">
        <v>0</v>
      </c>
      <c r="M195" s="65">
        <v>-30492000</v>
      </c>
      <c r="N195" s="65">
        <v>-29223546</v>
      </c>
      <c r="O195" s="24"/>
      <c r="P195" s="68">
        <f>CODIGOS2018[[#This Row],[RECAUDOS]]+CODIGOS2018[[#This Row],[AJUSTE]]</f>
        <v>-29223546</v>
      </c>
      <c r="Q19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5" s="60"/>
      <c r="T195" s="60"/>
      <c r="U195" s="26" t="s">
        <v>498</v>
      </c>
      <c r="V195" s="27" t="e">
        <f>IF(Q195="SALUD","SALUD",IF(CODIGOS2018[[#This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5" s="28">
        <v>10</v>
      </c>
      <c r="AA19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5" s="28" t="s">
        <v>499</v>
      </c>
      <c r="AC19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5" s="28" t="s">
        <v>461</v>
      </c>
      <c r="AE19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5" s="28" t="s">
        <v>371</v>
      </c>
      <c r="AG195" s="46" t="s">
        <v>462</v>
      </c>
      <c r="AH19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5" s="47" t="s">
        <v>334</v>
      </c>
      <c r="AJ19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5" s="72" t="str">
        <f>CONCATENATE(CODIGOS2018[[#This Row],[Código CGR]]," ",CODIGOS2018[[#This Row],[CGR OEI]]," ",CODIGOS2018[[#This Row],[CGR Dest]]," ",CODIGOS2018[[#This Row],[SIT FONDOS]])</f>
        <v>1.1.02.01.01.01 005 001 C</v>
      </c>
      <c r="AR195" s="73" t="e">
        <f>IF(AND(CODIGOS2018[[#This Row],[MARCA SALUD Y CONTRALORIA]]&lt;&gt;"SALUD",COUNTIF([1]!PLANOPROG[AUX LINEA],CODIGOS2018[[#This Row],[Aux PROG CGR]])=0),"INCLUIR","OK")</f>
        <v>#REF!</v>
      </c>
      <c r="AS195" s="72" t="str">
        <f>CONCATENATE(CODIGOS2018[[#This Row],[Código CGR]]," ",CODIGOS2018[[#This Row],[CGR OEI]]," ",CODIGOS2018[[#This Row],[CGR Dest]]," ",CODIGOS2018[[#This Row],[SIT FONDOS]]," ",CODIGOS2018[[#This Row],[CGR Tercero]])</f>
        <v>1.1.02.01.01.01 005 001 C 000000000000000</v>
      </c>
      <c r="AT195" s="73" t="e">
        <f>IF(AND(CODIGOS2018[[#This Row],[MARCA SALUD Y CONTRALORIA]]&lt;&gt;"SALUD",COUNTIF([1]!PLANOEJEC[AUX LINEA],CODIGOS2018[[#This Row],[Aux EJEC CGR]])=0),"INCLUIR","OK")</f>
        <v>#REF!</v>
      </c>
      <c r="AU19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5" s="76" t="str">
        <f>CONCATENATE(MID(D195,1,1),".",MID(D195,3,1),".",MID(D195,4,2),".",MID(D195,6,2),".",MID(D195,8,2),".",MID(D195,10,2))</f>
        <v>1.1.02.01.01.01</v>
      </c>
      <c r="AW195" s="77">
        <f>+LEN(CODIGOS2018[[#This Row],[POS PRE]])</f>
        <v>11</v>
      </c>
      <c r="AX195" s="76" t="b">
        <f>+EXACT(CODIGOS2018[[#This Row],[CODIGO AUTOMATICO CGR]],CODIGOS2018[[#This Row],[Código CGR]])</f>
        <v>1</v>
      </c>
      <c r="AY195" s="78" t="s">
        <v>334</v>
      </c>
      <c r="AZ195" s="78" t="b">
        <f>EXACT(CODIGOS2018[[#This Row],[Código FUT]],CODIGOS2018[[#This Row],[CODIFICACION MARCO FISCAL]])</f>
        <v>1</v>
      </c>
      <c r="BA195" s="81" t="s">
        <v>334</v>
      </c>
      <c r="BB195" s="82" t="b">
        <f>EXACT(CODIGOS2018[[#This Row],[Código FUT]],CODIGOS2018[[#This Row],[REPORTE II TRIM]])</f>
        <v>1</v>
      </c>
      <c r="BC195" s="135" t="s">
        <v>334</v>
      </c>
      <c r="BD195" s="135" t="b">
        <f>EXACT(CODIGOS2018[[#This Row],[Código FUT]],CODIGOS2018[[#This Row],[FUT DECRETO LIQ 2019]])</f>
        <v>1</v>
      </c>
    </row>
    <row r="196" spans="1:56" s="23" customFormat="1" ht="15" customHeight="1" x14ac:dyDescent="0.25">
      <c r="A19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110201012101 11020101 9999</v>
      </c>
      <c r="B196" s="4" t="s">
        <v>238</v>
      </c>
      <c r="C196" s="64">
        <v>1105</v>
      </c>
      <c r="D196" s="4" t="s">
        <v>19</v>
      </c>
      <c r="E196" s="64">
        <v>11020101</v>
      </c>
      <c r="F196" s="64">
        <v>9999</v>
      </c>
      <c r="G196" s="4" t="s">
        <v>386</v>
      </c>
      <c r="H196" s="65">
        <v>-113850000</v>
      </c>
      <c r="I196" s="65">
        <v>0</v>
      </c>
      <c r="J196" s="65">
        <v>0</v>
      </c>
      <c r="K196" s="65">
        <v>0</v>
      </c>
      <c r="L196" s="65">
        <v>0</v>
      </c>
      <c r="M196" s="65">
        <v>-113850000</v>
      </c>
      <c r="N196" s="65">
        <v>-142830216</v>
      </c>
      <c r="O196" s="24"/>
      <c r="P196" s="68">
        <f>CODIGOS2018[[#This Row],[RECAUDOS]]+CODIGOS2018[[#This Row],[AJUSTE]]</f>
        <v>-142830216</v>
      </c>
      <c r="Q19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6" s="60"/>
      <c r="T196" s="60"/>
      <c r="U196" s="26" t="s">
        <v>501</v>
      </c>
      <c r="V196" s="27" t="e">
        <f>IF(Q196="SALUD","SALUD",IF(CODIGOS2018[[#This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6" s="28">
        <v>10</v>
      </c>
      <c r="AA19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6" s="28" t="s">
        <v>499</v>
      </c>
      <c r="AC19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6" s="28" t="s">
        <v>461</v>
      </c>
      <c r="AE19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6" s="28" t="s">
        <v>371</v>
      </c>
      <c r="AG196" s="46" t="s">
        <v>462</v>
      </c>
      <c r="AH19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6" s="47" t="s">
        <v>319</v>
      </c>
      <c r="AJ19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6" s="72" t="str">
        <f>CONCATENATE(CODIGOS2018[[#This Row],[Código CGR]]," ",CODIGOS2018[[#This Row],[CGR OEI]]," ",CODIGOS2018[[#This Row],[CGR Dest]]," ",CODIGOS2018[[#This Row],[SIT FONDOS]])</f>
        <v>1.1.02.01.01.21.01 005 001 C</v>
      </c>
      <c r="AR196" s="73" t="e">
        <f>IF(AND(CODIGOS2018[[#This Row],[MARCA SALUD Y CONTRALORIA]]&lt;&gt;"SALUD",COUNTIF([1]!PLANOPROG[AUX LINEA],CODIGOS2018[[#This Row],[Aux PROG CGR]])=0),"INCLUIR","OK")</f>
        <v>#REF!</v>
      </c>
      <c r="AS196" s="72" t="str">
        <f>CONCATENATE(CODIGOS2018[[#This Row],[Código CGR]]," ",CODIGOS2018[[#This Row],[CGR OEI]]," ",CODIGOS2018[[#This Row],[CGR Dest]]," ",CODIGOS2018[[#This Row],[SIT FONDOS]]," ",CODIGOS2018[[#This Row],[CGR Tercero]])</f>
        <v>1.1.02.01.01.21.01 005 001 C 000000000000000</v>
      </c>
      <c r="AT196" s="73" t="e">
        <f>IF(AND(CODIGOS2018[[#This Row],[MARCA SALUD Y CONTRALORIA]]&lt;&gt;"SALUD",COUNTIF([1]!PLANOEJEC[AUX LINEA],CODIGOS2018[[#This Row],[Aux EJEC CGR]])=0),"INCLUIR","OK")</f>
        <v>#REF!</v>
      </c>
      <c r="AU19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6" s="76" t="str">
        <f>CONCATENATE(MID(D196,1,1),".",MID(D196,3,1),".",MID(D196,4,2),".",MID(D196,6,2),".",MID(D196,8,2),".",MID(D196,10,2),".",MID(D196,12,2))</f>
        <v>1.1.02.01.01.21.01</v>
      </c>
      <c r="AW196" s="77">
        <f>+LEN(CODIGOS2018[[#This Row],[POS PRE]])</f>
        <v>13</v>
      </c>
      <c r="AX196" s="76" t="b">
        <f>+EXACT(CODIGOS2018[[#This Row],[CODIGO AUTOMATICO CGR]],CODIGOS2018[[#This Row],[Código CGR]])</f>
        <v>1</v>
      </c>
      <c r="AY196" s="78" t="s">
        <v>319</v>
      </c>
      <c r="AZ196" s="78" t="b">
        <f>EXACT(CODIGOS2018[[#This Row],[Código FUT]],CODIGOS2018[[#This Row],[CODIFICACION MARCO FISCAL]])</f>
        <v>1</v>
      </c>
      <c r="BA196" s="81" t="s">
        <v>319</v>
      </c>
      <c r="BB196" s="82" t="b">
        <f>EXACT(CODIGOS2018[[#This Row],[Código FUT]],CODIGOS2018[[#This Row],[REPORTE II TRIM]])</f>
        <v>1</v>
      </c>
      <c r="BC196" s="135" t="s">
        <v>319</v>
      </c>
      <c r="BD196" s="135" t="b">
        <f>EXACT(CODIGOS2018[[#This Row],[Código FUT]],CODIGOS2018[[#This Row],[FUT DECRETO LIQ 2019]])</f>
        <v>1</v>
      </c>
    </row>
    <row r="197" spans="1:56" s="23" customFormat="1" ht="15" customHeight="1" x14ac:dyDescent="0.25">
      <c r="A19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110201030102 11020102 9999</v>
      </c>
      <c r="B197" s="4" t="s">
        <v>238</v>
      </c>
      <c r="C197" s="64">
        <v>1105</v>
      </c>
      <c r="D197" s="4" t="s">
        <v>22</v>
      </c>
      <c r="E197" s="64">
        <v>11020102</v>
      </c>
      <c r="F197" s="64">
        <v>9999</v>
      </c>
      <c r="G197" s="4" t="s">
        <v>389</v>
      </c>
      <c r="H197" s="65">
        <v>-10890000</v>
      </c>
      <c r="I197" s="65">
        <v>0</v>
      </c>
      <c r="J197" s="65">
        <v>0</v>
      </c>
      <c r="K197" s="65">
        <v>0</v>
      </c>
      <c r="L197" s="65">
        <v>0</v>
      </c>
      <c r="M197" s="65">
        <v>-10890000</v>
      </c>
      <c r="N197" s="65">
        <v>-19511642</v>
      </c>
      <c r="O197" s="24"/>
      <c r="P197" s="68">
        <f>CODIGOS2018[[#This Row],[RECAUDOS]]+CODIGOS2018[[#This Row],[AJUSTE]]</f>
        <v>-19511642</v>
      </c>
      <c r="Q19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7" s="60"/>
      <c r="T197" s="60"/>
      <c r="U197" s="26" t="s">
        <v>502</v>
      </c>
      <c r="V197" s="27" t="e">
        <f>IF(Q197="SALUD","SALUD",IF(CODIGOS2018[[#This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7" s="28">
        <v>10</v>
      </c>
      <c r="AA19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7" s="28" t="s">
        <v>503</v>
      </c>
      <c r="AC19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7" s="28" t="s">
        <v>489</v>
      </c>
      <c r="AE19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7" s="28" t="s">
        <v>371</v>
      </c>
      <c r="AG197" s="46" t="s">
        <v>462</v>
      </c>
      <c r="AH19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7" s="47" t="s">
        <v>320</v>
      </c>
      <c r="AJ19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7" s="72" t="str">
        <f>CONCATENATE(CODIGOS2018[[#This Row],[Código CGR]]," ",CODIGOS2018[[#This Row],[CGR OEI]]," ",CODIGOS2018[[#This Row],[CGR Dest]]," ",CODIGOS2018[[#This Row],[SIT FONDOS]])</f>
        <v>1.1.02.01.03.01 006 099 C</v>
      </c>
      <c r="AR197" s="73" t="e">
        <f>IF(AND(CODIGOS2018[[#This Row],[MARCA SALUD Y CONTRALORIA]]&lt;&gt;"SALUD",COUNTIF([1]!PLANOPROG[AUX LINEA],CODIGOS2018[[#This Row],[Aux PROG CGR]])=0),"INCLUIR","OK")</f>
        <v>#REF!</v>
      </c>
      <c r="AS197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1.1.02.01.03.01 006 099 C 000000000000000</v>
      </c>
      <c r="AT197" s="73" t="e">
        <f>IF(AND(CODIGOS2018[[#This Row],[MARCA SALUD Y CONTRALORIA]]&lt;&gt;"SALUD",COUNTIF([1]!PLANOEJEC[AUX LINEA],CODIGOS2018[[#This Row],[Aux EJEC CGR]])=0),"INCLUIR","OK")</f>
        <v>#REF!</v>
      </c>
      <c r="AU19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7" s="76" t="str">
        <f t="shared" ref="AV197:AV215" si="4">CONCATENATE(MID(D197,1,1),".",MID(D197,3,1),".",MID(D197,4,2),".",MID(D197,6,2),".",MID(D197,8,2),".",MID(D197,10,2))</f>
        <v>1.1.02.01.03.01</v>
      </c>
      <c r="AW197" s="77">
        <f>+LEN(CODIGOS2018[[#This Row],[POS PRE]])</f>
        <v>13</v>
      </c>
      <c r="AX197" s="76" t="b">
        <f>+EXACT(CODIGOS2018[[#This Row],[CODIGO AUTOMATICO CGR]],CODIGOS2018[[#This Row],[Código CGR]])</f>
        <v>1</v>
      </c>
      <c r="AY197" s="78" t="s">
        <v>320</v>
      </c>
      <c r="AZ197" s="78" t="b">
        <f>EXACT(CODIGOS2018[[#This Row],[Código FUT]],CODIGOS2018[[#This Row],[CODIFICACION MARCO FISCAL]])</f>
        <v>1</v>
      </c>
      <c r="BA197" s="81" t="s">
        <v>320</v>
      </c>
      <c r="BB197" s="82" t="b">
        <f>EXACT(CODIGOS2018[[#This Row],[Código FUT]],CODIGOS2018[[#This Row],[REPORTE II TRIM]])</f>
        <v>1</v>
      </c>
      <c r="BC197" s="135" t="s">
        <v>320</v>
      </c>
      <c r="BD197" s="135" t="b">
        <f>EXACT(CODIGOS2018[[#This Row],[Código FUT]],CODIGOS2018[[#This Row],[FUT DECRETO LIQ 2019]])</f>
        <v>1</v>
      </c>
    </row>
    <row r="198" spans="1:56" s="23" customFormat="1" ht="15" customHeight="1" x14ac:dyDescent="0.25">
      <c r="A19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1102010305 11020102 9999</v>
      </c>
      <c r="B198" s="4" t="s">
        <v>238</v>
      </c>
      <c r="C198" s="64">
        <v>1105</v>
      </c>
      <c r="D198" s="4" t="s">
        <v>82</v>
      </c>
      <c r="E198" s="64">
        <v>11020102</v>
      </c>
      <c r="F198" s="64">
        <v>9999</v>
      </c>
      <c r="G198" s="4" t="s">
        <v>430</v>
      </c>
      <c r="H198" s="65">
        <v>-99000</v>
      </c>
      <c r="I198" s="65">
        <v>0</v>
      </c>
      <c r="J198" s="65">
        <v>0</v>
      </c>
      <c r="K198" s="65">
        <v>0</v>
      </c>
      <c r="L198" s="65">
        <v>0</v>
      </c>
      <c r="M198" s="65">
        <v>-99000</v>
      </c>
      <c r="N198" s="65">
        <v>0</v>
      </c>
      <c r="O198" s="24"/>
      <c r="P198" s="68">
        <f>CODIGOS2018[[#This Row],[RECAUDOS]]+CODIGOS2018[[#This Row],[AJUSTE]]</f>
        <v>0</v>
      </c>
      <c r="Q19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8" s="60"/>
      <c r="T198" s="60"/>
      <c r="U198" s="26" t="s">
        <v>504</v>
      </c>
      <c r="V198" s="27" t="e">
        <f>IF(Q198="SALUD","SALUD",IF(CODIGOS2018[[#This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8" s="28">
        <v>10</v>
      </c>
      <c r="AA19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8" s="28" t="s">
        <v>503</v>
      </c>
      <c r="AC19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8" s="28" t="s">
        <v>488</v>
      </c>
      <c r="AE19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8" s="28" t="s">
        <v>371</v>
      </c>
      <c r="AG198" s="46" t="s">
        <v>462</v>
      </c>
      <c r="AH19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8" s="47" t="s">
        <v>321</v>
      </c>
      <c r="AJ19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8" s="72" t="str">
        <f>CONCATENATE(CODIGOS2018[[#This Row],[Código CGR]]," ",CODIGOS2018[[#This Row],[CGR OEI]]," ",CODIGOS2018[[#This Row],[CGR Dest]]," ",CODIGOS2018[[#This Row],[SIT FONDOS]])</f>
        <v>1.1.02.01.03.05 006 066 C</v>
      </c>
      <c r="AR198" s="73" t="e">
        <f>IF(AND(CODIGOS2018[[#This Row],[MARCA SALUD Y CONTRALORIA]]&lt;&gt;"SALUD",COUNTIF([1]!PLANOPROG[AUX LINEA],CODIGOS2018[[#This Row],[Aux PROG CGR]])=0),"INCLUIR","OK")</f>
        <v>#REF!</v>
      </c>
      <c r="AS198" s="72" t="str">
        <f>CONCATENATE(CODIGOS2018[[#This Row],[Código CGR]]," ",CODIGOS2018[[#This Row],[CGR OEI]]," ",CODIGOS2018[[#This Row],[CGR Dest]]," ",CODIGOS2018[[#This Row],[SIT FONDOS]]," ",CODIGOS2018[[#This Row],[CGR Tercero]])</f>
        <v>1.1.02.01.03.05 006 066 C 000000000000000</v>
      </c>
      <c r="AT198" s="73" t="e">
        <f>IF(AND(CODIGOS2018[[#This Row],[MARCA SALUD Y CONTRALORIA]]&lt;&gt;"SALUD",COUNTIF([1]!PLANOEJEC[AUX LINEA],CODIGOS2018[[#This Row],[Aux EJEC CGR]])=0),"INCLUIR","OK")</f>
        <v>#REF!</v>
      </c>
      <c r="AU19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8" s="76" t="str">
        <f t="shared" si="4"/>
        <v>1.1.02.01.03.05</v>
      </c>
      <c r="AW198" s="77">
        <f>+LEN(CODIGOS2018[[#This Row],[POS PRE]])</f>
        <v>11</v>
      </c>
      <c r="AX198" s="76" t="b">
        <f>+EXACT(CODIGOS2018[[#This Row],[CODIGO AUTOMATICO CGR]],CODIGOS2018[[#This Row],[Código CGR]])</f>
        <v>1</v>
      </c>
      <c r="AY198" s="78" t="s">
        <v>321</v>
      </c>
      <c r="AZ198" s="78" t="b">
        <f>EXACT(CODIGOS2018[[#This Row],[Código FUT]],CODIGOS2018[[#This Row],[CODIFICACION MARCO FISCAL]])</f>
        <v>1</v>
      </c>
      <c r="BA198" s="81" t="s">
        <v>321</v>
      </c>
      <c r="BB198" s="82" t="b">
        <f>EXACT(CODIGOS2018[[#This Row],[Código FUT]],CODIGOS2018[[#This Row],[REPORTE II TRIM]])</f>
        <v>1</v>
      </c>
      <c r="BC198" s="135" t="e">
        <v>#N/A</v>
      </c>
      <c r="BD198" s="135" t="e">
        <f>EXACT(CODIGOS2018[[#This Row],[Código FUT]],CODIGOS2018[[#This Row],[FUT DECRETO LIQ 2019]])</f>
        <v>#N/A</v>
      </c>
    </row>
    <row r="199" spans="1:56" s="23" customFormat="1" ht="15" customHeight="1" x14ac:dyDescent="0.25">
      <c r="A19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1102010307 11020102 9999</v>
      </c>
      <c r="B199" s="4" t="s">
        <v>238</v>
      </c>
      <c r="C199" s="64">
        <v>1105</v>
      </c>
      <c r="D199" s="4" t="s">
        <v>83</v>
      </c>
      <c r="E199" s="64">
        <v>11020102</v>
      </c>
      <c r="F199" s="64">
        <v>9999</v>
      </c>
      <c r="G199" s="4" t="s">
        <v>431</v>
      </c>
      <c r="H199" s="65">
        <v>-1936776</v>
      </c>
      <c r="I199" s="65">
        <v>0</v>
      </c>
      <c r="J199" s="65">
        <v>0</v>
      </c>
      <c r="K199" s="65">
        <v>0</v>
      </c>
      <c r="L199" s="65">
        <v>0</v>
      </c>
      <c r="M199" s="65">
        <v>-1936776</v>
      </c>
      <c r="N199" s="65">
        <v>0</v>
      </c>
      <c r="O199" s="24"/>
      <c r="P199" s="68">
        <f>CODIGOS2018[[#This Row],[RECAUDOS]]+CODIGOS2018[[#This Row],[AJUSTE]]</f>
        <v>0</v>
      </c>
      <c r="Q19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19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199" s="60"/>
      <c r="T199" s="60"/>
      <c r="U199" s="26" t="s">
        <v>505</v>
      </c>
      <c r="V199" s="27" t="e">
        <f>IF(Q199="SALUD","SALUD",IF(CODIGOS2018[[#This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19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19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19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199" s="28">
        <v>10</v>
      </c>
      <c r="AA19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199" s="28" t="s">
        <v>503</v>
      </c>
      <c r="AC19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199" s="28" t="s">
        <v>488</v>
      </c>
      <c r="AE19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199" s="28" t="s">
        <v>371</v>
      </c>
      <c r="AG199" s="46" t="s">
        <v>462</v>
      </c>
      <c r="AH19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199" s="47" t="s">
        <v>322</v>
      </c>
      <c r="AJ19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1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1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1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1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19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19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199" s="72" t="str">
        <f>CONCATENATE(CODIGOS2018[[#This Row],[Código CGR]]," ",CODIGOS2018[[#This Row],[CGR OEI]]," ",CODIGOS2018[[#This Row],[CGR Dest]]," ",CODIGOS2018[[#This Row],[SIT FONDOS]])</f>
        <v>1.1.02.01.03.07 006 066 C</v>
      </c>
      <c r="AR199" s="73" t="e">
        <f>IF(AND(CODIGOS2018[[#This Row],[MARCA SALUD Y CONTRALORIA]]&lt;&gt;"SALUD",COUNTIF([1]!PLANOPROG[AUX LINEA],CODIGOS2018[[#This Row],[Aux PROG CGR]])=0),"INCLUIR","OK")</f>
        <v>#REF!</v>
      </c>
      <c r="AS199" s="72" t="str">
        <f>CONCATENATE(CODIGOS2018[[#This Row],[Código CGR]]," ",CODIGOS2018[[#This Row],[CGR OEI]]," ",CODIGOS2018[[#This Row],[CGR Dest]]," ",CODIGOS2018[[#This Row],[SIT FONDOS]]," ",CODIGOS2018[[#This Row],[CGR Tercero]])</f>
        <v>1.1.02.01.03.07 006 066 C 000000000000000</v>
      </c>
      <c r="AT199" s="73" t="e">
        <f>IF(AND(CODIGOS2018[[#This Row],[MARCA SALUD Y CONTRALORIA]]&lt;&gt;"SALUD",COUNTIF([1]!PLANOEJEC[AUX LINEA],CODIGOS2018[[#This Row],[Aux EJEC CGR]])=0),"INCLUIR","OK")</f>
        <v>#REF!</v>
      </c>
      <c r="AU19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199" s="76" t="str">
        <f t="shared" si="4"/>
        <v>1.1.02.01.03.07</v>
      </c>
      <c r="AW199" s="77">
        <f>+LEN(CODIGOS2018[[#This Row],[POS PRE]])</f>
        <v>11</v>
      </c>
      <c r="AX199" s="76" t="b">
        <f>+EXACT(CODIGOS2018[[#This Row],[CODIGO AUTOMATICO CGR]],CODIGOS2018[[#This Row],[Código CGR]])</f>
        <v>1</v>
      </c>
      <c r="AY199" s="78" t="s">
        <v>322</v>
      </c>
      <c r="AZ199" s="78" t="b">
        <f>EXACT(CODIGOS2018[[#This Row],[Código FUT]],CODIGOS2018[[#This Row],[CODIFICACION MARCO FISCAL]])</f>
        <v>1</v>
      </c>
      <c r="BA199" s="81" t="s">
        <v>322</v>
      </c>
      <c r="BB199" s="82" t="b">
        <f>EXACT(CODIGOS2018[[#This Row],[Código FUT]],CODIGOS2018[[#This Row],[REPORTE II TRIM]])</f>
        <v>1</v>
      </c>
      <c r="BC199" s="135" t="e">
        <v>#N/A</v>
      </c>
      <c r="BD199" s="135" t="e">
        <f>EXACT(CODIGOS2018[[#This Row],[Código FUT]],CODIGOS2018[[#This Row],[FUT DECRETO LIQ 2019]])</f>
        <v>#N/A</v>
      </c>
    </row>
    <row r="200" spans="1:56" s="23" customFormat="1" ht="15" customHeight="1" x14ac:dyDescent="0.25">
      <c r="A20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110201031502 11020102 9999</v>
      </c>
      <c r="B200" s="4" t="s">
        <v>238</v>
      </c>
      <c r="C200" s="64">
        <v>1105</v>
      </c>
      <c r="D200" s="4" t="s">
        <v>24</v>
      </c>
      <c r="E200" s="64">
        <v>11020102</v>
      </c>
      <c r="F200" s="64">
        <v>9999</v>
      </c>
      <c r="G200" s="4" t="s">
        <v>391</v>
      </c>
      <c r="H200" s="65">
        <v>-17424000</v>
      </c>
      <c r="I200" s="65">
        <v>0</v>
      </c>
      <c r="J200" s="65">
        <v>0</v>
      </c>
      <c r="K200" s="65">
        <v>0</v>
      </c>
      <c r="L200" s="65">
        <v>0</v>
      </c>
      <c r="M200" s="65">
        <v>-17424000</v>
      </c>
      <c r="N200" s="65">
        <v>-22153679</v>
      </c>
      <c r="O200" s="24"/>
      <c r="P200" s="68">
        <f>CODIGOS2018[[#This Row],[RECAUDOS]]+CODIGOS2018[[#This Row],[AJUSTE]]</f>
        <v>-22153679</v>
      </c>
      <c r="Q20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0" s="60"/>
      <c r="T200" s="60"/>
      <c r="U200" s="26" t="s">
        <v>506</v>
      </c>
      <c r="V200" s="27" t="e">
        <f>IF(Q200="SALUD","SALUD",IF(CODIGOS2018[[#This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0" s="28">
        <v>10</v>
      </c>
      <c r="AA20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0" s="28" t="s">
        <v>503</v>
      </c>
      <c r="AC20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0" s="28" t="s">
        <v>461</v>
      </c>
      <c r="AE20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0" s="28" t="s">
        <v>371</v>
      </c>
      <c r="AG200" s="46" t="s">
        <v>462</v>
      </c>
      <c r="AH20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0" s="47" t="s">
        <v>323</v>
      </c>
      <c r="AJ20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0" s="72" t="str">
        <f>CONCATENATE(CODIGOS2018[[#This Row],[Código CGR]]," ",CODIGOS2018[[#This Row],[CGR OEI]]," ",CODIGOS2018[[#This Row],[CGR Dest]]," ",CODIGOS2018[[#This Row],[SIT FONDOS]])</f>
        <v>1.1.02.01.03.15 006 001 C</v>
      </c>
      <c r="AR200" s="73" t="e">
        <f>IF(AND(CODIGOS2018[[#This Row],[MARCA SALUD Y CONTRALORIA]]&lt;&gt;"SALUD",COUNTIF([1]!PLANOPROG[AUX LINEA],CODIGOS2018[[#This Row],[Aux PROG CGR]])=0),"INCLUIR","OK")</f>
        <v>#REF!</v>
      </c>
      <c r="AS200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00" s="73" t="e">
        <f>IF(AND(CODIGOS2018[[#This Row],[MARCA SALUD Y CONTRALORIA]]&lt;&gt;"SALUD",COUNTIF([1]!PLANOEJEC[AUX LINEA],CODIGOS2018[[#This Row],[Aux EJEC CGR]])=0),"INCLUIR","OK")</f>
        <v>#REF!</v>
      </c>
      <c r="AU20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0" s="76" t="str">
        <f t="shared" si="4"/>
        <v>1.1.02.01.03.15</v>
      </c>
      <c r="AW200" s="77">
        <f>+LEN(CODIGOS2018[[#This Row],[POS PRE]])</f>
        <v>13</v>
      </c>
      <c r="AX200" s="76" t="b">
        <f>+EXACT(CODIGOS2018[[#This Row],[CODIGO AUTOMATICO CGR]],CODIGOS2018[[#This Row],[Código CGR]])</f>
        <v>1</v>
      </c>
      <c r="AY200" s="78" t="s">
        <v>323</v>
      </c>
      <c r="AZ200" s="78" t="b">
        <f>EXACT(CODIGOS2018[[#This Row],[Código FUT]],CODIGOS2018[[#This Row],[CODIFICACION MARCO FISCAL]])</f>
        <v>1</v>
      </c>
      <c r="BA200" s="81" t="s">
        <v>323</v>
      </c>
      <c r="BB200" s="82" t="b">
        <f>EXACT(CODIGOS2018[[#This Row],[Código FUT]],CODIGOS2018[[#This Row],[REPORTE II TRIM]])</f>
        <v>1</v>
      </c>
      <c r="BC200" s="135" t="s">
        <v>323</v>
      </c>
      <c r="BD200" s="135" t="b">
        <f>EXACT(CODIGOS2018[[#This Row],[Código FUT]],CODIGOS2018[[#This Row],[FUT DECRETO LIQ 2019]])</f>
        <v>1</v>
      </c>
    </row>
    <row r="201" spans="1:56" s="23" customFormat="1" ht="15" customHeight="1" x14ac:dyDescent="0.25">
      <c r="A20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11020103150201 11020102 9999</v>
      </c>
      <c r="B201" s="4" t="s">
        <v>238</v>
      </c>
      <c r="C201" s="64">
        <v>1105</v>
      </c>
      <c r="D201" s="4" t="s">
        <v>25</v>
      </c>
      <c r="E201" s="64">
        <v>11020102</v>
      </c>
      <c r="F201" s="64">
        <v>9999</v>
      </c>
      <c r="G201" s="4" t="s">
        <v>392</v>
      </c>
      <c r="H201" s="65">
        <v>-123648356</v>
      </c>
      <c r="I201" s="65">
        <v>0</v>
      </c>
      <c r="J201" s="65">
        <v>0</v>
      </c>
      <c r="K201" s="65">
        <v>0</v>
      </c>
      <c r="L201" s="65">
        <v>0</v>
      </c>
      <c r="M201" s="65">
        <v>-123648356</v>
      </c>
      <c r="N201" s="65">
        <v>-139057274</v>
      </c>
      <c r="O201" s="24"/>
      <c r="P201" s="68">
        <f>CODIGOS2018[[#This Row],[RECAUDOS]]+CODIGOS2018[[#This Row],[AJUSTE]]</f>
        <v>-139057274</v>
      </c>
      <c r="Q20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1" s="60"/>
      <c r="T201" s="60"/>
      <c r="U201" s="26" t="s">
        <v>506</v>
      </c>
      <c r="V201" s="27" t="e">
        <f>IF(Q201="SALUD","SALUD",IF(CODIGOS2018[[#This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1" s="28">
        <v>10</v>
      </c>
      <c r="AA20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1" s="28" t="s">
        <v>463</v>
      </c>
      <c r="AC20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1" s="28" t="s">
        <v>461</v>
      </c>
      <c r="AE20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1" s="28" t="s">
        <v>371</v>
      </c>
      <c r="AG201" s="46" t="s">
        <v>462</v>
      </c>
      <c r="AH20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1" s="47" t="s">
        <v>323</v>
      </c>
      <c r="AJ20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1" s="72" t="str">
        <f>CONCATENATE(CODIGOS2018[[#This Row],[Código CGR]]," ",CODIGOS2018[[#This Row],[CGR OEI]]," ",CODIGOS2018[[#This Row],[CGR Dest]]," ",CODIGOS2018[[#This Row],[SIT FONDOS]])</f>
        <v>1.1.02.01.03.15 050 001 C</v>
      </c>
      <c r="AR201" s="73" t="e">
        <f>IF(AND(CODIGOS2018[[#This Row],[MARCA SALUD Y CONTRALORIA]]&lt;&gt;"SALUD",COUNTIF([1]!PLANOPROG[AUX LINEA],CODIGOS2018[[#This Row],[Aux PROG CGR]])=0),"INCLUIR","OK")</f>
        <v>#REF!</v>
      </c>
      <c r="AS201" s="72" t="str">
        <f>CONCATENATE(CODIGOS2018[[#This Row],[Código CGR]]," ",CODIGOS2018[[#This Row],[CGR OEI]]," ",CODIGOS2018[[#This Row],[CGR Dest]]," ",CODIGOS2018[[#This Row],[SIT FONDOS]]," ",CODIGOS2018[[#This Row],[CGR Tercero]])</f>
        <v>1.1.02.01.03.15 050 001 C 000000000000000</v>
      </c>
      <c r="AT201" s="73" t="e">
        <f>IF(AND(CODIGOS2018[[#This Row],[MARCA SALUD Y CONTRALORIA]]&lt;&gt;"SALUD",COUNTIF([1]!PLANOEJEC[AUX LINEA],CODIGOS2018[[#This Row],[Aux EJEC CGR]])=0),"INCLUIR","OK")</f>
        <v>#REF!</v>
      </c>
      <c r="AU20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1" s="76" t="str">
        <f t="shared" si="4"/>
        <v>1.1.02.01.03.15</v>
      </c>
      <c r="AW201" s="77">
        <f>+LEN(CODIGOS2018[[#This Row],[POS PRE]])</f>
        <v>15</v>
      </c>
      <c r="AX201" s="76" t="b">
        <f>+EXACT(CODIGOS2018[[#This Row],[CODIGO AUTOMATICO CGR]],CODIGOS2018[[#This Row],[Código CGR]])</f>
        <v>1</v>
      </c>
      <c r="AY201" s="78" t="s">
        <v>323</v>
      </c>
      <c r="AZ201" s="78" t="b">
        <f>EXACT(CODIGOS2018[[#This Row],[Código FUT]],CODIGOS2018[[#This Row],[CODIFICACION MARCO FISCAL]])</f>
        <v>1</v>
      </c>
      <c r="BA201" s="81" t="s">
        <v>323</v>
      </c>
      <c r="BB201" s="82" t="b">
        <f>EXACT(CODIGOS2018[[#This Row],[Código FUT]],CODIGOS2018[[#This Row],[REPORTE II TRIM]])</f>
        <v>1</v>
      </c>
      <c r="BC201" s="135" t="s">
        <v>323</v>
      </c>
      <c r="BD201" s="135" t="b">
        <f>EXACT(CODIGOS2018[[#This Row],[Código FUT]],CODIGOS2018[[#This Row],[FUT DECRETO LIQ 2019]])</f>
        <v>1</v>
      </c>
    </row>
    <row r="202" spans="1:56" s="23" customFormat="1" ht="15" customHeight="1" x14ac:dyDescent="0.25">
      <c r="A20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110201031503 11020102 9999</v>
      </c>
      <c r="B202" s="4" t="s">
        <v>238</v>
      </c>
      <c r="C202" s="64">
        <v>1105</v>
      </c>
      <c r="D202" s="4" t="s">
        <v>26</v>
      </c>
      <c r="E202" s="64">
        <v>11020102</v>
      </c>
      <c r="F202" s="64">
        <v>9999</v>
      </c>
      <c r="G202" s="4" t="s">
        <v>145</v>
      </c>
      <c r="H202" s="65">
        <v>-113850</v>
      </c>
      <c r="I202" s="65">
        <v>0</v>
      </c>
      <c r="J202" s="65">
        <v>0</v>
      </c>
      <c r="K202" s="65">
        <v>0</v>
      </c>
      <c r="L202" s="65">
        <v>0</v>
      </c>
      <c r="M202" s="65">
        <v>-113850</v>
      </c>
      <c r="N202" s="65">
        <v>-301781</v>
      </c>
      <c r="O202" s="24"/>
      <c r="P202" s="68">
        <f>CODIGOS2018[[#This Row],[RECAUDOS]]+CODIGOS2018[[#This Row],[AJUSTE]]</f>
        <v>-301781</v>
      </c>
      <c r="Q20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2" s="60"/>
      <c r="T202" s="60"/>
      <c r="U202" s="26" t="s">
        <v>506</v>
      </c>
      <c r="V202" s="27" t="e">
        <f>IF(Q202="SALUD","SALUD",IF(CODIGOS2018[[#This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2" s="28">
        <v>10</v>
      </c>
      <c r="AA20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2" s="28" t="s">
        <v>503</v>
      </c>
      <c r="AC20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2" s="28" t="s">
        <v>461</v>
      </c>
      <c r="AE20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2" s="28" t="s">
        <v>371</v>
      </c>
      <c r="AG202" s="46" t="s">
        <v>462</v>
      </c>
      <c r="AH20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2" s="47" t="s">
        <v>324</v>
      </c>
      <c r="AJ20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2" s="72" t="str">
        <f>CONCATENATE(CODIGOS2018[[#This Row],[Código CGR]]," ",CODIGOS2018[[#This Row],[CGR OEI]]," ",CODIGOS2018[[#This Row],[CGR Dest]]," ",CODIGOS2018[[#This Row],[SIT FONDOS]])</f>
        <v>1.1.02.01.03.15 006 001 C</v>
      </c>
      <c r="AR202" s="73" t="e">
        <f>IF(AND(CODIGOS2018[[#This Row],[MARCA SALUD Y CONTRALORIA]]&lt;&gt;"SALUD",COUNTIF([1]!PLANOPROG[AUX LINEA],CODIGOS2018[[#This Row],[Aux PROG CGR]])=0),"INCLUIR","OK")</f>
        <v>#REF!</v>
      </c>
      <c r="AS202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02" s="73" t="e">
        <f>IF(AND(CODIGOS2018[[#This Row],[MARCA SALUD Y CONTRALORIA]]&lt;&gt;"SALUD",COUNTIF([1]!PLANOEJEC[AUX LINEA],CODIGOS2018[[#This Row],[Aux EJEC CGR]])=0),"INCLUIR","OK")</f>
        <v>#REF!</v>
      </c>
      <c r="AU20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2" s="76" t="str">
        <f t="shared" si="4"/>
        <v>1.1.02.01.03.15</v>
      </c>
      <c r="AW202" s="77">
        <f>+LEN(CODIGOS2018[[#This Row],[POS PRE]])</f>
        <v>13</v>
      </c>
      <c r="AX202" s="76" t="b">
        <f>+EXACT(CODIGOS2018[[#This Row],[CODIGO AUTOMATICO CGR]],CODIGOS2018[[#This Row],[Código CGR]])</f>
        <v>1</v>
      </c>
      <c r="AY202" s="78" t="s">
        <v>324</v>
      </c>
      <c r="AZ202" s="78" t="b">
        <f>EXACT(CODIGOS2018[[#This Row],[Código FUT]],CODIGOS2018[[#This Row],[CODIFICACION MARCO FISCAL]])</f>
        <v>1</v>
      </c>
      <c r="BA202" s="81" t="s">
        <v>324</v>
      </c>
      <c r="BB202" s="82" t="b">
        <f>EXACT(CODIGOS2018[[#This Row],[Código FUT]],CODIGOS2018[[#This Row],[REPORTE II TRIM]])</f>
        <v>1</v>
      </c>
      <c r="BC202" s="135" t="s">
        <v>324</v>
      </c>
      <c r="BD202" s="135" t="b">
        <f>EXACT(CODIGOS2018[[#This Row],[Código FUT]],CODIGOS2018[[#This Row],[FUT DECRETO LIQ 2019]])</f>
        <v>1</v>
      </c>
    </row>
    <row r="203" spans="1:56" s="23" customFormat="1" ht="15" customHeight="1" x14ac:dyDescent="0.25">
      <c r="A20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110201031504 11020102 9999</v>
      </c>
      <c r="B203" s="4" t="s">
        <v>238</v>
      </c>
      <c r="C203" s="64">
        <v>1105</v>
      </c>
      <c r="D203" s="4" t="s">
        <v>27</v>
      </c>
      <c r="E203" s="64">
        <v>11020102</v>
      </c>
      <c r="F203" s="64">
        <v>9999</v>
      </c>
      <c r="G203" s="4" t="s">
        <v>393</v>
      </c>
      <c r="H203" s="65">
        <v>-99000</v>
      </c>
      <c r="I203" s="65">
        <v>0</v>
      </c>
      <c r="J203" s="65">
        <v>0</v>
      </c>
      <c r="K203" s="65">
        <v>0</v>
      </c>
      <c r="L203" s="65">
        <v>0</v>
      </c>
      <c r="M203" s="65">
        <v>-99000</v>
      </c>
      <c r="N203" s="65">
        <v>0</v>
      </c>
      <c r="O203" s="24"/>
      <c r="P203" s="68">
        <f>CODIGOS2018[[#This Row],[RECAUDOS]]+CODIGOS2018[[#This Row],[AJUSTE]]</f>
        <v>0</v>
      </c>
      <c r="Q20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3" s="60"/>
      <c r="T203" s="60"/>
      <c r="U203" s="26" t="s">
        <v>506</v>
      </c>
      <c r="V203" s="27" t="e">
        <f>IF(Q203="SALUD","SALUD",IF(CODIGOS2018[[#This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3" s="28">
        <v>10</v>
      </c>
      <c r="AA20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3" s="28" t="s">
        <v>503</v>
      </c>
      <c r="AC20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3" s="28" t="s">
        <v>461</v>
      </c>
      <c r="AE20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3" s="28" t="s">
        <v>371</v>
      </c>
      <c r="AG203" s="46" t="s">
        <v>462</v>
      </c>
      <c r="AH20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3" s="47" t="s">
        <v>326</v>
      </c>
      <c r="AJ20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3" s="72" t="str">
        <f>CONCATENATE(CODIGOS2018[[#This Row],[Código CGR]]," ",CODIGOS2018[[#This Row],[CGR OEI]]," ",CODIGOS2018[[#This Row],[CGR Dest]]," ",CODIGOS2018[[#This Row],[SIT FONDOS]])</f>
        <v>1.1.02.01.03.15 006 001 C</v>
      </c>
      <c r="AR203" s="73" t="e">
        <f>IF(AND(CODIGOS2018[[#This Row],[MARCA SALUD Y CONTRALORIA]]&lt;&gt;"SALUD",COUNTIF([1]!PLANOPROG[AUX LINEA],CODIGOS2018[[#This Row],[Aux PROG CGR]])=0),"INCLUIR","OK")</f>
        <v>#REF!</v>
      </c>
      <c r="AS203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03" s="73" t="e">
        <f>IF(AND(CODIGOS2018[[#This Row],[MARCA SALUD Y CONTRALORIA]]&lt;&gt;"SALUD",COUNTIF([1]!PLANOEJEC[AUX LINEA],CODIGOS2018[[#This Row],[Aux EJEC CGR]])=0),"INCLUIR","OK")</f>
        <v>#REF!</v>
      </c>
      <c r="AU20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3" s="76" t="str">
        <f t="shared" si="4"/>
        <v>1.1.02.01.03.15</v>
      </c>
      <c r="AW203" s="77">
        <f>+LEN(CODIGOS2018[[#This Row],[POS PRE]])</f>
        <v>13</v>
      </c>
      <c r="AX203" s="76" t="b">
        <f>+EXACT(CODIGOS2018[[#This Row],[CODIGO AUTOMATICO CGR]],CODIGOS2018[[#This Row],[Código CGR]])</f>
        <v>1</v>
      </c>
      <c r="AY203" s="78" t="s">
        <v>326</v>
      </c>
      <c r="AZ203" s="78" t="b">
        <f>EXACT(CODIGOS2018[[#This Row],[Código FUT]],CODIGOS2018[[#This Row],[CODIFICACION MARCO FISCAL]])</f>
        <v>1</v>
      </c>
      <c r="BA203" s="81" t="s">
        <v>326</v>
      </c>
      <c r="BB203" s="82" t="b">
        <f>EXACT(CODIGOS2018[[#This Row],[Código FUT]],CODIGOS2018[[#This Row],[REPORTE II TRIM]])</f>
        <v>1</v>
      </c>
      <c r="BC203" s="135" t="s">
        <v>326</v>
      </c>
      <c r="BD203" s="135" t="b">
        <f>EXACT(CODIGOS2018[[#This Row],[Código FUT]],CODIGOS2018[[#This Row],[FUT DECRETO LIQ 2019]])</f>
        <v>1</v>
      </c>
    </row>
    <row r="204" spans="1:56" s="23" customFormat="1" ht="15" customHeight="1" x14ac:dyDescent="0.25">
      <c r="A20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110201031505 11020102 9999</v>
      </c>
      <c r="B204" s="4" t="s">
        <v>238</v>
      </c>
      <c r="C204" s="64">
        <v>1105</v>
      </c>
      <c r="D204" s="4" t="s">
        <v>28</v>
      </c>
      <c r="E204" s="64">
        <v>11020102</v>
      </c>
      <c r="F204" s="64">
        <v>9999</v>
      </c>
      <c r="G204" s="4" t="s">
        <v>394</v>
      </c>
      <c r="H204" s="65">
        <v>-2475000</v>
      </c>
      <c r="I204" s="65">
        <v>0</v>
      </c>
      <c r="J204" s="65">
        <v>0</v>
      </c>
      <c r="K204" s="65">
        <v>0</v>
      </c>
      <c r="L204" s="65">
        <v>0</v>
      </c>
      <c r="M204" s="65">
        <v>-2475000</v>
      </c>
      <c r="N204" s="65">
        <v>0</v>
      </c>
      <c r="O204" s="24"/>
      <c r="P204" s="68">
        <f>CODIGOS2018[[#This Row],[RECAUDOS]]+CODIGOS2018[[#This Row],[AJUSTE]]</f>
        <v>0</v>
      </c>
      <c r="Q20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4" s="60"/>
      <c r="T204" s="60"/>
      <c r="U204" s="26" t="s">
        <v>506</v>
      </c>
      <c r="V204" s="27" t="e">
        <f>IF(Q204="SALUD","SALUD",IF(CODIGOS2018[[#This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4" s="28">
        <v>10</v>
      </c>
      <c r="AA20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4" s="28" t="s">
        <v>503</v>
      </c>
      <c r="AC20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4" s="28" t="s">
        <v>461</v>
      </c>
      <c r="AE20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4" s="28" t="s">
        <v>371</v>
      </c>
      <c r="AG204" s="46" t="s">
        <v>462</v>
      </c>
      <c r="AH20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4" s="47" t="s">
        <v>325</v>
      </c>
      <c r="AJ20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4" s="72" t="str">
        <f>CONCATENATE(CODIGOS2018[[#This Row],[Código CGR]]," ",CODIGOS2018[[#This Row],[CGR OEI]]," ",CODIGOS2018[[#This Row],[CGR Dest]]," ",CODIGOS2018[[#This Row],[SIT FONDOS]])</f>
        <v>1.1.02.01.03.15 006 001 C</v>
      </c>
      <c r="AR204" s="73" t="e">
        <f>IF(AND(CODIGOS2018[[#This Row],[MARCA SALUD Y CONTRALORIA]]&lt;&gt;"SALUD",COUNTIF([1]!PLANOPROG[AUX LINEA],CODIGOS2018[[#This Row],[Aux PROG CGR]])=0),"INCLUIR","OK")</f>
        <v>#REF!</v>
      </c>
      <c r="AS204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04" s="73" t="e">
        <f>IF(AND(CODIGOS2018[[#This Row],[MARCA SALUD Y CONTRALORIA]]&lt;&gt;"SALUD",COUNTIF([1]!PLANOEJEC[AUX LINEA],CODIGOS2018[[#This Row],[Aux EJEC CGR]])=0),"INCLUIR","OK")</f>
        <v>#REF!</v>
      </c>
      <c r="AU20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4" s="76" t="str">
        <f t="shared" si="4"/>
        <v>1.1.02.01.03.15</v>
      </c>
      <c r="AW204" s="77">
        <f>+LEN(CODIGOS2018[[#This Row],[POS PRE]])</f>
        <v>13</v>
      </c>
      <c r="AX204" s="76" t="b">
        <f>+EXACT(CODIGOS2018[[#This Row],[CODIGO AUTOMATICO CGR]],CODIGOS2018[[#This Row],[Código CGR]])</f>
        <v>1</v>
      </c>
      <c r="AY204" s="78" t="s">
        <v>325</v>
      </c>
      <c r="AZ204" s="78" t="b">
        <f>EXACT(CODIGOS2018[[#This Row],[Código FUT]],CODIGOS2018[[#This Row],[CODIFICACION MARCO FISCAL]])</f>
        <v>1</v>
      </c>
      <c r="BA204" s="81" t="s">
        <v>325</v>
      </c>
      <c r="BB204" s="82" t="b">
        <f>EXACT(CODIGOS2018[[#This Row],[Código FUT]],CODIGOS2018[[#This Row],[REPORTE II TRIM]])</f>
        <v>1</v>
      </c>
      <c r="BC204" s="135" t="s">
        <v>325</v>
      </c>
      <c r="BD204" s="135" t="b">
        <f>EXACT(CODIGOS2018[[#This Row],[Código FUT]],CODIGOS2018[[#This Row],[FUT DECRETO LIQ 2019]])</f>
        <v>1</v>
      </c>
    </row>
    <row r="205" spans="1:56" s="23" customFormat="1" ht="15" customHeight="1" x14ac:dyDescent="0.25">
      <c r="A20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110201031507 11020102 9999</v>
      </c>
      <c r="B205" s="4" t="s">
        <v>238</v>
      </c>
      <c r="C205" s="64">
        <v>1105</v>
      </c>
      <c r="D205" s="4" t="s">
        <v>588</v>
      </c>
      <c r="E205" s="64">
        <v>11020102</v>
      </c>
      <c r="F205" s="64">
        <v>9999</v>
      </c>
      <c r="G205" s="4" t="s">
        <v>589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>
        <v>-1758619</v>
      </c>
      <c r="O205" s="24"/>
      <c r="P205" s="68">
        <f>CODIGOS2018[[#This Row],[RECAUDOS]]+CODIGOS2018[[#This Row],[AJUSTE]]</f>
        <v>-1758619</v>
      </c>
      <c r="Q20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5" s="60"/>
      <c r="T205" s="60"/>
      <c r="U205" s="26" t="s">
        <v>506</v>
      </c>
      <c r="V205" s="27" t="e">
        <f>IF(Q205="SALUD","SALUD",IF(CODIGOS2018[[#This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5" s="28">
        <v>10</v>
      </c>
      <c r="AA20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5" s="28" t="s">
        <v>503</v>
      </c>
      <c r="AC20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5" s="28" t="s">
        <v>461</v>
      </c>
      <c r="AE20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5" s="28" t="s">
        <v>371</v>
      </c>
      <c r="AG205" s="46" t="s">
        <v>462</v>
      </c>
      <c r="AH20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5" s="47" t="s">
        <v>324</v>
      </c>
      <c r="AJ20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5" s="72" t="str">
        <f>CONCATENATE(CODIGOS2018[[#This Row],[Código CGR]]," ",CODIGOS2018[[#This Row],[CGR OEI]]," ",CODIGOS2018[[#This Row],[CGR Dest]]," ",CODIGOS2018[[#This Row],[SIT FONDOS]])</f>
        <v>1.1.02.01.03.15 006 001 C</v>
      </c>
      <c r="AR205" s="73" t="e">
        <f>IF(AND(CODIGOS2018[[#This Row],[MARCA SALUD Y CONTRALORIA]]&lt;&gt;"SALUD",COUNTIF([1]!PLANOPROG[AUX LINEA],CODIGOS2018[[#This Row],[Aux PROG CGR]])=0),"INCLUIR","OK")</f>
        <v>#REF!</v>
      </c>
      <c r="AS205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05" s="73" t="e">
        <f>IF(AND(CODIGOS2018[[#This Row],[MARCA SALUD Y CONTRALORIA]]&lt;&gt;"SALUD",COUNTIF([1]!PLANOEJEC[AUX LINEA],CODIGOS2018[[#This Row],[Aux EJEC CGR]])=0),"INCLUIR","OK")</f>
        <v>#REF!</v>
      </c>
      <c r="AU20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5" s="76" t="str">
        <f t="shared" si="4"/>
        <v>1.1.02.01.03.15</v>
      </c>
      <c r="AW205" s="77">
        <f>+LEN(CODIGOS2018[[#This Row],[POS PRE]])</f>
        <v>13</v>
      </c>
      <c r="AX205" s="76" t="b">
        <f>+EXACT(CODIGOS2018[[#This Row],[CODIGO AUTOMATICO CGR]],CODIGOS2018[[#This Row],[Código CGR]])</f>
        <v>1</v>
      </c>
      <c r="AY205" s="78" t="s">
        <v>324</v>
      </c>
      <c r="AZ205" s="78" t="b">
        <f>EXACT(CODIGOS2018[[#This Row],[Código FUT]],CODIGOS2018[[#This Row],[CODIFICACION MARCO FISCAL]])</f>
        <v>1</v>
      </c>
      <c r="BA205" s="81" t="s">
        <v>324</v>
      </c>
      <c r="BB205" s="82" t="b">
        <f>EXACT(CODIGOS2018[[#This Row],[Código FUT]],CODIGOS2018[[#This Row],[REPORTE II TRIM]])</f>
        <v>1</v>
      </c>
      <c r="BC205" s="135" t="s">
        <v>324</v>
      </c>
      <c r="BD205" s="135" t="b">
        <f>EXACT(CODIGOS2018[[#This Row],[Código FUT]],CODIGOS2018[[#This Row],[FUT DECRETO LIQ 2019]])</f>
        <v>1</v>
      </c>
    </row>
    <row r="206" spans="1:56" s="23" customFormat="1" ht="15" customHeight="1" x14ac:dyDescent="0.25">
      <c r="A20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110201031509 11020102 9999</v>
      </c>
      <c r="B206" s="4" t="s">
        <v>238</v>
      </c>
      <c r="C206" s="64">
        <v>1105</v>
      </c>
      <c r="D206" s="4" t="s">
        <v>664</v>
      </c>
      <c r="E206" s="64">
        <v>11020102</v>
      </c>
      <c r="F206" s="64">
        <v>9999</v>
      </c>
      <c r="G206" s="4" t="s">
        <v>670</v>
      </c>
      <c r="H206" s="65">
        <v>0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  <c r="N206" s="65">
        <v>-4004938</v>
      </c>
      <c r="O206" s="24"/>
      <c r="P206" s="68">
        <f>CODIGOS2018[[#This Row],[RECAUDOS]]+CODIGOS2018[[#This Row],[AJUSTE]]</f>
        <v>-4004938</v>
      </c>
      <c r="Q20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6" s="60"/>
      <c r="T206" s="60"/>
      <c r="U206" s="26" t="s">
        <v>506</v>
      </c>
      <c r="V206" s="27" t="e">
        <f>IF(Q206="SALUD","SALUD",IF(CODIGOS2018[[#This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6" s="28">
        <v>10</v>
      </c>
      <c r="AA20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6" s="28" t="s">
        <v>503</v>
      </c>
      <c r="AC20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6" s="28" t="s">
        <v>461</v>
      </c>
      <c r="AE20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6" s="28" t="s">
        <v>371</v>
      </c>
      <c r="AG206" s="46" t="s">
        <v>462</v>
      </c>
      <c r="AH20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6" s="47" t="s">
        <v>324</v>
      </c>
      <c r="AJ20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6" s="72" t="str">
        <f>CONCATENATE(CODIGOS2018[[#This Row],[Código CGR]]," ",CODIGOS2018[[#This Row],[CGR OEI]]," ",CODIGOS2018[[#This Row],[CGR Dest]]," ",CODIGOS2018[[#This Row],[SIT FONDOS]])</f>
        <v>1.1.02.01.03.15 006 001 C</v>
      </c>
      <c r="AR206" s="73" t="e">
        <f>IF(AND(CODIGOS2018[[#This Row],[MARCA SALUD Y CONTRALORIA]]&lt;&gt;"SALUD",COUNTIF([1]!PLANOPROG[AUX LINEA],CODIGOS2018[[#This Row],[Aux PROG CGR]])=0),"INCLUIR","OK")</f>
        <v>#REF!</v>
      </c>
      <c r="AS206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06" s="73" t="e">
        <f>IF(AND(CODIGOS2018[[#This Row],[MARCA SALUD Y CONTRALORIA]]&lt;&gt;"SALUD",COUNTIF([1]!PLANOEJEC[AUX LINEA],CODIGOS2018[[#This Row],[Aux EJEC CGR]])=0),"INCLUIR","OK")</f>
        <v>#REF!</v>
      </c>
      <c r="AU20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6" s="76" t="str">
        <f t="shared" si="4"/>
        <v>1.1.02.01.03.15</v>
      </c>
      <c r="AW206" s="77">
        <f>+LEN(CODIGOS2018[[#This Row],[POS PRE]])</f>
        <v>13</v>
      </c>
      <c r="AX206" s="76" t="b">
        <f>+EXACT(CODIGOS2018[[#This Row],[CODIGO AUTOMATICO CGR]],CODIGOS2018[[#This Row],[Código CGR]])</f>
        <v>1</v>
      </c>
      <c r="AY206" s="78" t="s">
        <v>324</v>
      </c>
      <c r="AZ206" s="78" t="b">
        <f>EXACT(CODIGOS2018[[#This Row],[Código FUT]],CODIGOS2018[[#This Row],[CODIFICACION MARCO FISCAL]])</f>
        <v>1</v>
      </c>
      <c r="BA206" s="81" t="s">
        <v>324</v>
      </c>
      <c r="BB206" s="82" t="b">
        <f>EXACT(CODIGOS2018[[#This Row],[Código FUT]],CODIGOS2018[[#This Row],[REPORTE II TRIM]])</f>
        <v>1</v>
      </c>
      <c r="BC206" s="135" t="s">
        <v>324</v>
      </c>
      <c r="BD206" s="135" t="b">
        <f>EXACT(CODIGOS2018[[#This Row],[Código FUT]],CODIGOS2018[[#This Row],[FUT DECRETO LIQ 2019]])</f>
        <v>1</v>
      </c>
    </row>
    <row r="207" spans="1:56" s="23" customFormat="1" ht="15" customHeight="1" x14ac:dyDescent="0.25">
      <c r="A20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110201039801 11020102 9999</v>
      </c>
      <c r="B207" s="4" t="s">
        <v>238</v>
      </c>
      <c r="C207" s="64">
        <v>1105</v>
      </c>
      <c r="D207" s="4" t="s">
        <v>29</v>
      </c>
      <c r="E207" s="64">
        <v>11020102</v>
      </c>
      <c r="F207" s="64">
        <v>9999</v>
      </c>
      <c r="G207" s="4" t="s">
        <v>144</v>
      </c>
      <c r="H207" s="65">
        <v>-9108000</v>
      </c>
      <c r="I207" s="65">
        <v>0</v>
      </c>
      <c r="J207" s="65">
        <v>0</v>
      </c>
      <c r="K207" s="65">
        <v>0</v>
      </c>
      <c r="L207" s="65">
        <v>0</v>
      </c>
      <c r="M207" s="65">
        <v>-9108000</v>
      </c>
      <c r="N207" s="65">
        <v>-6698758</v>
      </c>
      <c r="O207" s="24"/>
      <c r="P207" s="68">
        <f>CODIGOS2018[[#This Row],[RECAUDOS]]+CODIGOS2018[[#This Row],[AJUSTE]]</f>
        <v>-6698758</v>
      </c>
      <c r="Q20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7" s="60"/>
      <c r="T207" s="60"/>
      <c r="U207" s="26" t="s">
        <v>135</v>
      </c>
      <c r="V207" s="27" t="e">
        <f>IF(Q207="SALUD","SALUD",IF(CODIGOS2018[[#This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7" s="28">
        <v>10</v>
      </c>
      <c r="AA20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7" s="28" t="s">
        <v>503</v>
      </c>
      <c r="AC20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7" s="28" t="s">
        <v>461</v>
      </c>
      <c r="AE20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7" s="28" t="s">
        <v>371</v>
      </c>
      <c r="AG207" s="46" t="s">
        <v>462</v>
      </c>
      <c r="AH20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7" s="47" t="s">
        <v>329</v>
      </c>
      <c r="AJ20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7" s="72" t="str">
        <f>CONCATENATE(CODIGOS2018[[#This Row],[Código CGR]]," ",CODIGOS2018[[#This Row],[CGR OEI]]," ",CODIGOS2018[[#This Row],[CGR Dest]]," ",CODIGOS2018[[#This Row],[SIT FONDOS]])</f>
        <v>1.1.02.01.03.98 006 001 C</v>
      </c>
      <c r="AR207" s="73" t="e">
        <f>IF(AND(CODIGOS2018[[#This Row],[MARCA SALUD Y CONTRALORIA]]&lt;&gt;"SALUD",COUNTIF([1]!PLANOPROG[AUX LINEA],CODIGOS2018[[#This Row],[Aux PROG CGR]])=0),"INCLUIR","OK")</f>
        <v>#REF!</v>
      </c>
      <c r="AS207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07" s="73" t="e">
        <f>IF(AND(CODIGOS2018[[#This Row],[MARCA SALUD Y CONTRALORIA]]&lt;&gt;"SALUD",COUNTIF([1]!PLANOEJEC[AUX LINEA],CODIGOS2018[[#This Row],[Aux EJEC CGR]])=0),"INCLUIR","OK")</f>
        <v>#REF!</v>
      </c>
      <c r="AU20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7" s="76" t="str">
        <f t="shared" si="4"/>
        <v>1.1.02.01.03.98</v>
      </c>
      <c r="AW207" s="77">
        <f>+LEN(CODIGOS2018[[#This Row],[POS PRE]])</f>
        <v>13</v>
      </c>
      <c r="AX207" s="76" t="b">
        <f>+EXACT(CODIGOS2018[[#This Row],[CODIGO AUTOMATICO CGR]],CODIGOS2018[[#This Row],[Código CGR]])</f>
        <v>1</v>
      </c>
      <c r="AY207" s="78" t="s">
        <v>329</v>
      </c>
      <c r="AZ207" s="78" t="b">
        <f>EXACT(CODIGOS2018[[#This Row],[Código FUT]],CODIGOS2018[[#This Row],[CODIFICACION MARCO FISCAL]])</f>
        <v>1</v>
      </c>
      <c r="BA207" s="81" t="s">
        <v>329</v>
      </c>
      <c r="BB207" s="82" t="b">
        <f>EXACT(CODIGOS2018[[#This Row],[Código FUT]],CODIGOS2018[[#This Row],[REPORTE II TRIM]])</f>
        <v>1</v>
      </c>
      <c r="BC207" s="135" t="s">
        <v>329</v>
      </c>
      <c r="BD207" s="135" t="b">
        <f>EXACT(CODIGOS2018[[#This Row],[Código FUT]],CODIGOS2018[[#This Row],[FUT DECRETO LIQ 2019]])</f>
        <v>1</v>
      </c>
    </row>
    <row r="208" spans="1:56" s="23" customFormat="1" ht="15" customHeight="1" x14ac:dyDescent="0.25">
      <c r="A20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110201039802 11020102 9999</v>
      </c>
      <c r="B208" s="4" t="s">
        <v>238</v>
      </c>
      <c r="C208" s="64">
        <v>1105</v>
      </c>
      <c r="D208" s="4" t="s">
        <v>30</v>
      </c>
      <c r="E208" s="64">
        <v>11020102</v>
      </c>
      <c r="F208" s="64">
        <v>9999</v>
      </c>
      <c r="G208" s="4" t="s">
        <v>395</v>
      </c>
      <c r="H208" s="65">
        <v>-87120000</v>
      </c>
      <c r="I208" s="65">
        <v>0</v>
      </c>
      <c r="J208" s="65">
        <v>0</v>
      </c>
      <c r="K208" s="65">
        <v>0</v>
      </c>
      <c r="L208" s="65">
        <v>0</v>
      </c>
      <c r="M208" s="65">
        <v>-87120000</v>
      </c>
      <c r="N208" s="65">
        <v>-117824117</v>
      </c>
      <c r="O208" s="24"/>
      <c r="P208" s="68">
        <f>CODIGOS2018[[#This Row],[RECAUDOS]]+CODIGOS2018[[#This Row],[AJUSTE]]</f>
        <v>-117824117</v>
      </c>
      <c r="Q20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8" s="60"/>
      <c r="T208" s="60"/>
      <c r="U208" s="26" t="s">
        <v>135</v>
      </c>
      <c r="V208" s="27" t="e">
        <f>IF(Q208="SALUD","SALUD",IF(CODIGOS2018[[#This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8" s="28">
        <v>10</v>
      </c>
      <c r="AA20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8" s="28" t="s">
        <v>503</v>
      </c>
      <c r="AC20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8" s="28" t="s">
        <v>461</v>
      </c>
      <c r="AE20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8" s="28" t="s">
        <v>371</v>
      </c>
      <c r="AG208" s="46" t="s">
        <v>462</v>
      </c>
      <c r="AH20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8" s="47" t="s">
        <v>328</v>
      </c>
      <c r="AJ20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8" s="72" t="str">
        <f>CONCATENATE(CODIGOS2018[[#This Row],[Código CGR]]," ",CODIGOS2018[[#This Row],[CGR OEI]]," ",CODIGOS2018[[#This Row],[CGR Dest]]," ",CODIGOS2018[[#This Row],[SIT FONDOS]])</f>
        <v>1.1.02.01.03.98 006 001 C</v>
      </c>
      <c r="AR208" s="73" t="e">
        <f>IF(AND(CODIGOS2018[[#This Row],[MARCA SALUD Y CONTRALORIA]]&lt;&gt;"SALUD",COUNTIF([1]!PLANOPROG[AUX LINEA],CODIGOS2018[[#This Row],[Aux PROG CGR]])=0),"INCLUIR","OK")</f>
        <v>#REF!</v>
      </c>
      <c r="AS208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08" s="73" t="e">
        <f>IF(AND(CODIGOS2018[[#This Row],[MARCA SALUD Y CONTRALORIA]]&lt;&gt;"SALUD",COUNTIF([1]!PLANOEJEC[AUX LINEA],CODIGOS2018[[#This Row],[Aux EJEC CGR]])=0),"INCLUIR","OK")</f>
        <v>#REF!</v>
      </c>
      <c r="AU20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8" s="76" t="str">
        <f t="shared" si="4"/>
        <v>1.1.02.01.03.98</v>
      </c>
      <c r="AW208" s="77">
        <f>+LEN(CODIGOS2018[[#This Row],[POS PRE]])</f>
        <v>13</v>
      </c>
      <c r="AX208" s="76" t="b">
        <f>+EXACT(CODIGOS2018[[#This Row],[CODIGO AUTOMATICO CGR]],CODIGOS2018[[#This Row],[Código CGR]])</f>
        <v>1</v>
      </c>
      <c r="AY208" s="78" t="s">
        <v>328</v>
      </c>
      <c r="AZ208" s="78" t="b">
        <f>EXACT(CODIGOS2018[[#This Row],[Código FUT]],CODIGOS2018[[#This Row],[CODIFICACION MARCO FISCAL]])</f>
        <v>1</v>
      </c>
      <c r="BA208" s="81" t="s">
        <v>328</v>
      </c>
      <c r="BB208" s="82" t="b">
        <f>EXACT(CODIGOS2018[[#This Row],[Código FUT]],CODIGOS2018[[#This Row],[REPORTE II TRIM]])</f>
        <v>1</v>
      </c>
      <c r="BC208" s="135" t="s">
        <v>328</v>
      </c>
      <c r="BD208" s="135" t="b">
        <f>EXACT(CODIGOS2018[[#This Row],[Código FUT]],CODIGOS2018[[#This Row],[FUT DECRETO LIQ 2019]])</f>
        <v>1</v>
      </c>
    </row>
    <row r="209" spans="1:56" s="23" customFormat="1" ht="15" customHeight="1" x14ac:dyDescent="0.25">
      <c r="A20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11020103980201 11020102 9999</v>
      </c>
      <c r="B209" s="4" t="s">
        <v>238</v>
      </c>
      <c r="C209" s="64">
        <v>1105</v>
      </c>
      <c r="D209" s="4" t="s">
        <v>31</v>
      </c>
      <c r="E209" s="64">
        <v>11020102</v>
      </c>
      <c r="F209" s="64">
        <v>9999</v>
      </c>
      <c r="G209" s="4" t="s">
        <v>396</v>
      </c>
      <c r="H209" s="65">
        <v>-278476349</v>
      </c>
      <c r="I209" s="65">
        <v>0</v>
      </c>
      <c r="J209" s="65">
        <v>0</v>
      </c>
      <c r="K209" s="65">
        <v>0</v>
      </c>
      <c r="L209" s="65">
        <v>0</v>
      </c>
      <c r="M209" s="65">
        <v>-278476349</v>
      </c>
      <c r="N209" s="65">
        <v>-304989368</v>
      </c>
      <c r="O209" s="24"/>
      <c r="P209" s="68">
        <f>CODIGOS2018[[#This Row],[RECAUDOS]]+CODIGOS2018[[#This Row],[AJUSTE]]</f>
        <v>-304989368</v>
      </c>
      <c r="Q20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0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09" s="60"/>
      <c r="T209" s="60"/>
      <c r="U209" s="26" t="s">
        <v>135</v>
      </c>
      <c r="V209" s="27" t="e">
        <f>IF(Q209="SALUD","SALUD",IF(CODIGOS2018[[#This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0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0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0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09" s="28">
        <v>10</v>
      </c>
      <c r="AA20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09" s="28" t="s">
        <v>463</v>
      </c>
      <c r="AC20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09" s="28" t="s">
        <v>461</v>
      </c>
      <c r="AE20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09" s="28" t="s">
        <v>371</v>
      </c>
      <c r="AG209" s="46" t="s">
        <v>462</v>
      </c>
      <c r="AH20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09" s="47" t="s">
        <v>328</v>
      </c>
      <c r="AJ20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0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0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09" s="72" t="str">
        <f>CONCATENATE(CODIGOS2018[[#This Row],[Código CGR]]," ",CODIGOS2018[[#This Row],[CGR OEI]]," ",CODIGOS2018[[#This Row],[CGR Dest]]," ",CODIGOS2018[[#This Row],[SIT FONDOS]])</f>
        <v>1.1.02.01.03.98 050 001 C</v>
      </c>
      <c r="AR209" s="73" t="e">
        <f>IF(AND(CODIGOS2018[[#This Row],[MARCA SALUD Y CONTRALORIA]]&lt;&gt;"SALUD",COUNTIF([1]!PLANOPROG[AUX LINEA],CODIGOS2018[[#This Row],[Aux PROG CGR]])=0),"INCLUIR","OK")</f>
        <v>#REF!</v>
      </c>
      <c r="AS209" s="72" t="str">
        <f>CONCATENATE(CODIGOS2018[[#This Row],[Código CGR]]," ",CODIGOS2018[[#This Row],[CGR OEI]]," ",CODIGOS2018[[#This Row],[CGR Dest]]," ",CODIGOS2018[[#This Row],[SIT FONDOS]]," ",CODIGOS2018[[#This Row],[CGR Tercero]])</f>
        <v>1.1.02.01.03.98 050 001 C 000000000000000</v>
      </c>
      <c r="AT209" s="73" t="e">
        <f>IF(AND(CODIGOS2018[[#This Row],[MARCA SALUD Y CONTRALORIA]]&lt;&gt;"SALUD",COUNTIF([1]!PLANOEJEC[AUX LINEA],CODIGOS2018[[#This Row],[Aux EJEC CGR]])=0),"INCLUIR","OK")</f>
        <v>#REF!</v>
      </c>
      <c r="AU20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09" s="76" t="str">
        <f t="shared" si="4"/>
        <v>1.1.02.01.03.98</v>
      </c>
      <c r="AW209" s="77">
        <f>+LEN(CODIGOS2018[[#This Row],[POS PRE]])</f>
        <v>15</v>
      </c>
      <c r="AX209" s="76" t="b">
        <f>+EXACT(CODIGOS2018[[#This Row],[CODIGO AUTOMATICO CGR]],CODIGOS2018[[#This Row],[Código CGR]])</f>
        <v>1</v>
      </c>
      <c r="AY209" s="78" t="s">
        <v>328</v>
      </c>
      <c r="AZ209" s="78" t="b">
        <f>EXACT(CODIGOS2018[[#This Row],[Código FUT]],CODIGOS2018[[#This Row],[CODIFICACION MARCO FISCAL]])</f>
        <v>1</v>
      </c>
      <c r="BA209" s="81" t="s">
        <v>328</v>
      </c>
      <c r="BB209" s="82" t="b">
        <f>EXACT(CODIGOS2018[[#This Row],[Código FUT]],CODIGOS2018[[#This Row],[REPORTE II TRIM]])</f>
        <v>1</v>
      </c>
      <c r="BC209" s="135" t="s">
        <v>328</v>
      </c>
      <c r="BD209" s="135" t="b">
        <f>EXACT(CODIGOS2018[[#This Row],[Código FUT]],CODIGOS2018[[#This Row],[FUT DECRETO LIQ 2019]])</f>
        <v>1</v>
      </c>
    </row>
    <row r="210" spans="1:56" s="23" customFormat="1" ht="15" customHeight="1" x14ac:dyDescent="0.25">
      <c r="A21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110201039804 11020102 9999</v>
      </c>
      <c r="B210" s="4" t="s">
        <v>238</v>
      </c>
      <c r="C210" s="64">
        <v>1105</v>
      </c>
      <c r="D210" s="4" t="s">
        <v>32</v>
      </c>
      <c r="E210" s="64">
        <v>11020102</v>
      </c>
      <c r="F210" s="64">
        <v>9999</v>
      </c>
      <c r="G210" s="4" t="s">
        <v>397</v>
      </c>
      <c r="H210" s="65">
        <v>-19602000</v>
      </c>
      <c r="I210" s="65">
        <v>0</v>
      </c>
      <c r="J210" s="65">
        <v>0</v>
      </c>
      <c r="K210" s="65">
        <v>0</v>
      </c>
      <c r="L210" s="65">
        <v>0</v>
      </c>
      <c r="M210" s="65">
        <v>-19602000</v>
      </c>
      <c r="N210" s="65">
        <v>-4676728</v>
      </c>
      <c r="O210" s="24"/>
      <c r="P210" s="68">
        <f>CODIGOS2018[[#This Row],[RECAUDOS]]+CODIGOS2018[[#This Row],[AJUSTE]]</f>
        <v>-4676728</v>
      </c>
      <c r="Q21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0" s="60"/>
      <c r="T210" s="60"/>
      <c r="U210" s="26" t="s">
        <v>135</v>
      </c>
      <c r="V210" s="27" t="e">
        <f>IF(Q210="SALUD","SALUD",IF(CODIGOS2018[[#This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0" s="28">
        <v>10</v>
      </c>
      <c r="AA21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0" s="28" t="s">
        <v>503</v>
      </c>
      <c r="AC21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0" s="28" t="s">
        <v>461</v>
      </c>
      <c r="AE21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0" s="28" t="s">
        <v>371</v>
      </c>
      <c r="AG210" s="46" t="s">
        <v>462</v>
      </c>
      <c r="AH21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0" s="47" t="s">
        <v>330</v>
      </c>
      <c r="AJ21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0" s="72" t="str">
        <f>CONCATENATE(CODIGOS2018[[#This Row],[Código CGR]]," ",CODIGOS2018[[#This Row],[CGR OEI]]," ",CODIGOS2018[[#This Row],[CGR Dest]]," ",CODIGOS2018[[#This Row],[SIT FONDOS]])</f>
        <v>1.1.02.01.03.98 006 001 C</v>
      </c>
      <c r="AR210" s="73" t="e">
        <f>IF(AND(CODIGOS2018[[#This Row],[MARCA SALUD Y CONTRALORIA]]&lt;&gt;"SALUD",COUNTIF([1]!PLANOPROG[AUX LINEA],CODIGOS2018[[#This Row],[Aux PROG CGR]])=0),"INCLUIR","OK")</f>
        <v>#REF!</v>
      </c>
      <c r="AS210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10" s="73" t="e">
        <f>IF(AND(CODIGOS2018[[#This Row],[MARCA SALUD Y CONTRALORIA]]&lt;&gt;"SALUD",COUNTIF([1]!PLANOEJEC[AUX LINEA],CODIGOS2018[[#This Row],[Aux EJEC CGR]])=0),"INCLUIR","OK")</f>
        <v>#REF!</v>
      </c>
      <c r="AU21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0" s="76" t="str">
        <f t="shared" si="4"/>
        <v>1.1.02.01.03.98</v>
      </c>
      <c r="AW210" s="77">
        <f>+LEN(CODIGOS2018[[#This Row],[POS PRE]])</f>
        <v>13</v>
      </c>
      <c r="AX210" s="76" t="b">
        <f>+EXACT(CODIGOS2018[[#This Row],[CODIGO AUTOMATICO CGR]],CODIGOS2018[[#This Row],[Código CGR]])</f>
        <v>1</v>
      </c>
      <c r="AY210" s="78" t="s">
        <v>330</v>
      </c>
      <c r="AZ210" s="78" t="b">
        <f>EXACT(CODIGOS2018[[#This Row],[Código FUT]],CODIGOS2018[[#This Row],[CODIFICACION MARCO FISCAL]])</f>
        <v>1</v>
      </c>
      <c r="BA210" s="81" t="s">
        <v>330</v>
      </c>
      <c r="BB210" s="82" t="b">
        <f>EXACT(CODIGOS2018[[#This Row],[Código FUT]],CODIGOS2018[[#This Row],[REPORTE II TRIM]])</f>
        <v>1</v>
      </c>
      <c r="BC210" s="135" t="s">
        <v>330</v>
      </c>
      <c r="BD210" s="135" t="b">
        <f>EXACT(CODIGOS2018[[#This Row],[Código FUT]],CODIGOS2018[[#This Row],[FUT DECRETO LIQ 2019]])</f>
        <v>1</v>
      </c>
    </row>
    <row r="211" spans="1:56" s="23" customFormat="1" ht="15" customHeight="1" x14ac:dyDescent="0.25">
      <c r="A21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110201039806 11020102 9999</v>
      </c>
      <c r="B211" s="4" t="s">
        <v>238</v>
      </c>
      <c r="C211" s="64">
        <v>1105</v>
      </c>
      <c r="D211" s="4" t="s">
        <v>33</v>
      </c>
      <c r="E211" s="64">
        <v>11020102</v>
      </c>
      <c r="F211" s="64">
        <v>9999</v>
      </c>
      <c r="G211" s="4" t="s">
        <v>398</v>
      </c>
      <c r="H211" s="65">
        <v>-4950000</v>
      </c>
      <c r="I211" s="65">
        <v>0</v>
      </c>
      <c r="J211" s="65">
        <v>0</v>
      </c>
      <c r="K211" s="65">
        <v>0</v>
      </c>
      <c r="L211" s="65">
        <v>0</v>
      </c>
      <c r="M211" s="65">
        <v>-4950000</v>
      </c>
      <c r="N211" s="65">
        <v>-2899373</v>
      </c>
      <c r="O211" s="24"/>
      <c r="P211" s="68">
        <f>CODIGOS2018[[#This Row],[RECAUDOS]]+CODIGOS2018[[#This Row],[AJUSTE]]</f>
        <v>-2899373</v>
      </c>
      <c r="Q21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1" s="60"/>
      <c r="T211" s="60"/>
      <c r="U211" s="26" t="s">
        <v>135</v>
      </c>
      <c r="V211" s="27" t="e">
        <f>IF(Q211="SALUD","SALUD",IF(CODIGOS2018[[#This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1" s="28">
        <v>10</v>
      </c>
      <c r="AA21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1" s="28" t="s">
        <v>503</v>
      </c>
      <c r="AC21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1" s="28" t="s">
        <v>461</v>
      </c>
      <c r="AE21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1" s="28" t="s">
        <v>371</v>
      </c>
      <c r="AG211" s="46" t="s">
        <v>462</v>
      </c>
      <c r="AH21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1" s="47" t="s">
        <v>331</v>
      </c>
      <c r="AJ21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1" s="72" t="str">
        <f>CONCATENATE(CODIGOS2018[[#This Row],[Código CGR]]," ",CODIGOS2018[[#This Row],[CGR OEI]]," ",CODIGOS2018[[#This Row],[CGR Dest]]," ",CODIGOS2018[[#This Row],[SIT FONDOS]])</f>
        <v>1.1.02.01.03.98 006 001 C</v>
      </c>
      <c r="AR211" s="73" t="e">
        <f>IF(AND(CODIGOS2018[[#This Row],[MARCA SALUD Y CONTRALORIA]]&lt;&gt;"SALUD",COUNTIF([1]!PLANOPROG[AUX LINEA],CODIGOS2018[[#This Row],[Aux PROG CGR]])=0),"INCLUIR","OK")</f>
        <v>#REF!</v>
      </c>
      <c r="AS211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11" s="73" t="e">
        <f>IF(AND(CODIGOS2018[[#This Row],[MARCA SALUD Y CONTRALORIA]]&lt;&gt;"SALUD",COUNTIF([1]!PLANOEJEC[AUX LINEA],CODIGOS2018[[#This Row],[Aux EJEC CGR]])=0),"INCLUIR","OK")</f>
        <v>#REF!</v>
      </c>
      <c r="AU21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1" s="76" t="str">
        <f t="shared" si="4"/>
        <v>1.1.02.01.03.98</v>
      </c>
      <c r="AW211" s="77">
        <f>+LEN(CODIGOS2018[[#This Row],[POS PRE]])</f>
        <v>13</v>
      </c>
      <c r="AX211" s="76" t="b">
        <f>+EXACT(CODIGOS2018[[#This Row],[CODIGO AUTOMATICO CGR]],CODIGOS2018[[#This Row],[Código CGR]])</f>
        <v>1</v>
      </c>
      <c r="AY211" s="78" t="s">
        <v>331</v>
      </c>
      <c r="AZ211" s="78" t="b">
        <f>EXACT(CODIGOS2018[[#This Row],[Código FUT]],CODIGOS2018[[#This Row],[CODIFICACION MARCO FISCAL]])</f>
        <v>1</v>
      </c>
      <c r="BA211" s="81" t="s">
        <v>331</v>
      </c>
      <c r="BB211" s="82" t="b">
        <f>EXACT(CODIGOS2018[[#This Row],[Código FUT]],CODIGOS2018[[#This Row],[REPORTE II TRIM]])</f>
        <v>1</v>
      </c>
      <c r="BC211" s="135" t="s">
        <v>331</v>
      </c>
      <c r="BD211" s="135" t="b">
        <f>EXACT(CODIGOS2018[[#This Row],[Código FUT]],CODIGOS2018[[#This Row],[FUT DECRETO LIQ 2019]])</f>
        <v>1</v>
      </c>
    </row>
    <row r="212" spans="1:56" s="23" customFormat="1" ht="15" customHeight="1" x14ac:dyDescent="0.25">
      <c r="A21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110201039808 11020102 9999</v>
      </c>
      <c r="B212" s="4" t="s">
        <v>238</v>
      </c>
      <c r="C212" s="64">
        <v>1105</v>
      </c>
      <c r="D212" s="4" t="s">
        <v>590</v>
      </c>
      <c r="E212" s="64">
        <v>11020102</v>
      </c>
      <c r="F212" s="64">
        <v>9999</v>
      </c>
      <c r="G212" s="4" t="s">
        <v>591</v>
      </c>
      <c r="H212" s="65">
        <v>0</v>
      </c>
      <c r="I212" s="65">
        <v>0</v>
      </c>
      <c r="J212" s="65">
        <v>0</v>
      </c>
      <c r="K212" s="65">
        <v>0</v>
      </c>
      <c r="L212" s="65">
        <v>0</v>
      </c>
      <c r="M212" s="65">
        <v>0</v>
      </c>
      <c r="N212" s="65">
        <v>-2094862</v>
      </c>
      <c r="O212" s="24"/>
      <c r="P212" s="68">
        <f>CODIGOS2018[[#This Row],[RECAUDOS]]+CODIGOS2018[[#This Row],[AJUSTE]]</f>
        <v>-2094862</v>
      </c>
      <c r="Q21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2" s="60"/>
      <c r="T212" s="60"/>
      <c r="U212" s="26" t="s">
        <v>135</v>
      </c>
      <c r="V212" s="27" t="e">
        <f>IF(Q212="SALUD","SALUD",IF(CODIGOS2018[[#This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2" s="28">
        <v>10</v>
      </c>
      <c r="AA21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2" s="28" t="s">
        <v>503</v>
      </c>
      <c r="AC21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2" s="28" t="s">
        <v>461</v>
      </c>
      <c r="AE21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2" s="28" t="s">
        <v>371</v>
      </c>
      <c r="AG212" s="46" t="s">
        <v>539</v>
      </c>
      <c r="AH21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2" s="47" t="s">
        <v>329</v>
      </c>
      <c r="AJ21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2" s="72" t="str">
        <f>CONCATENATE(CODIGOS2018[[#This Row],[Código CGR]]," ",CODIGOS2018[[#This Row],[CGR OEI]]," ",CODIGOS2018[[#This Row],[CGR Dest]]," ",CODIGOS2018[[#This Row],[SIT FONDOS]])</f>
        <v>1.1.02.01.03.98 006 001 C</v>
      </c>
      <c r="AR212" s="73" t="e">
        <f>IF(AND(CODIGOS2018[[#This Row],[MARCA SALUD Y CONTRALORIA]]&lt;&gt;"SALUD",COUNTIF([1]!PLANOPROG[AUX LINEA],CODIGOS2018[[#This Row],[Aux PROG CGR]])=0),"INCLUIR","OK")</f>
        <v>#REF!</v>
      </c>
      <c r="AS212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110000001700000</v>
      </c>
      <c r="AT212" s="73" t="e">
        <f>IF(AND(CODIGOS2018[[#This Row],[MARCA SALUD Y CONTRALORIA]]&lt;&gt;"SALUD",COUNTIF([1]!PLANOEJEC[AUX LINEA],CODIGOS2018[[#This Row],[Aux EJEC CGR]])=0),"INCLUIR","OK")</f>
        <v>#REF!</v>
      </c>
      <c r="AU21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2" s="76" t="str">
        <f t="shared" si="4"/>
        <v>1.1.02.01.03.98</v>
      </c>
      <c r="AW212" s="77">
        <f>+LEN(CODIGOS2018[[#This Row],[POS PRE]])</f>
        <v>13</v>
      </c>
      <c r="AX212" s="76" t="b">
        <f>+EXACT(CODIGOS2018[[#This Row],[CODIGO AUTOMATICO CGR]],CODIGOS2018[[#This Row],[Código CGR]])</f>
        <v>1</v>
      </c>
      <c r="AY212" s="78" t="s">
        <v>329</v>
      </c>
      <c r="AZ212" s="78" t="b">
        <f>EXACT(CODIGOS2018[[#This Row],[Código FUT]],CODIGOS2018[[#This Row],[CODIFICACION MARCO FISCAL]])</f>
        <v>1</v>
      </c>
      <c r="BA212" s="81" t="s">
        <v>329</v>
      </c>
      <c r="BB212" s="82" t="b">
        <f>EXACT(CODIGOS2018[[#This Row],[Código FUT]],CODIGOS2018[[#This Row],[REPORTE II TRIM]])</f>
        <v>1</v>
      </c>
      <c r="BC212" s="135" t="s">
        <v>329</v>
      </c>
      <c r="BD212" s="135" t="b">
        <f>EXACT(CODIGOS2018[[#This Row],[Código FUT]],CODIGOS2018[[#This Row],[FUT DECRETO LIQ 2019]])</f>
        <v>1</v>
      </c>
    </row>
    <row r="213" spans="1:56" s="23" customFormat="1" ht="15" customHeight="1" x14ac:dyDescent="0.25">
      <c r="A21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110201039810 11020102 9999</v>
      </c>
      <c r="B213" s="4" t="s">
        <v>238</v>
      </c>
      <c r="C213" s="64">
        <v>1105</v>
      </c>
      <c r="D213" s="4" t="s">
        <v>668</v>
      </c>
      <c r="E213" s="64">
        <v>11020102</v>
      </c>
      <c r="F213" s="64">
        <v>9999</v>
      </c>
      <c r="G213" s="4" t="s">
        <v>669</v>
      </c>
      <c r="H213" s="65">
        <v>0</v>
      </c>
      <c r="I213" s="65">
        <v>0</v>
      </c>
      <c r="J213" s="65">
        <v>0</v>
      </c>
      <c r="K213" s="65">
        <v>0</v>
      </c>
      <c r="L213" s="65">
        <v>0</v>
      </c>
      <c r="M213" s="65">
        <v>0</v>
      </c>
      <c r="N213" s="65">
        <v>-4896714</v>
      </c>
      <c r="O213" s="24"/>
      <c r="P213" s="68">
        <f>CODIGOS2018[[#This Row],[RECAUDOS]]+CODIGOS2018[[#This Row],[AJUSTE]]</f>
        <v>-4896714</v>
      </c>
      <c r="Q21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3" s="60"/>
      <c r="T213" s="60"/>
      <c r="U213" s="26" t="s">
        <v>135</v>
      </c>
      <c r="V213" s="27" t="e">
        <f>IF(Q213="SALUD","SALUD",IF(CODIGOS2018[[#This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3" s="28">
        <v>10</v>
      </c>
      <c r="AA21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3" s="28" t="s">
        <v>503</v>
      </c>
      <c r="AC21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3" s="28" t="s">
        <v>461</v>
      </c>
      <c r="AE21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3" s="28" t="s">
        <v>371</v>
      </c>
      <c r="AG213" s="46" t="s">
        <v>539</v>
      </c>
      <c r="AH21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3" s="47" t="s">
        <v>329</v>
      </c>
      <c r="AJ21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3" s="72" t="str">
        <f>CONCATENATE(CODIGOS2018[[#This Row],[Código CGR]]," ",CODIGOS2018[[#This Row],[CGR OEI]]," ",CODIGOS2018[[#This Row],[CGR Dest]]," ",CODIGOS2018[[#This Row],[SIT FONDOS]])</f>
        <v>1.1.02.01.03.98 006 001 C</v>
      </c>
      <c r="AR213" s="73" t="e">
        <f>IF(AND(CODIGOS2018[[#This Row],[MARCA SALUD Y CONTRALORIA]]&lt;&gt;"SALUD",COUNTIF([1]!PLANOPROG[AUX LINEA],CODIGOS2018[[#This Row],[Aux PROG CGR]])=0),"INCLUIR","OK")</f>
        <v>#REF!</v>
      </c>
      <c r="AS213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110000001700000</v>
      </c>
      <c r="AT213" s="73" t="e">
        <f>IF(AND(CODIGOS2018[[#This Row],[MARCA SALUD Y CONTRALORIA]]&lt;&gt;"SALUD",COUNTIF([1]!PLANOEJEC[AUX LINEA],CODIGOS2018[[#This Row],[Aux EJEC CGR]])=0),"INCLUIR","OK")</f>
        <v>#REF!</v>
      </c>
      <c r="AU21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3" s="76" t="str">
        <f t="shared" si="4"/>
        <v>1.1.02.01.03.98</v>
      </c>
      <c r="AW213" s="77">
        <f>+LEN(CODIGOS2018[[#This Row],[POS PRE]])</f>
        <v>13</v>
      </c>
      <c r="AX213" s="76" t="b">
        <f>+EXACT(CODIGOS2018[[#This Row],[CODIGO AUTOMATICO CGR]],CODIGOS2018[[#This Row],[Código CGR]])</f>
        <v>1</v>
      </c>
      <c r="AY213" s="78" t="s">
        <v>329</v>
      </c>
      <c r="AZ213" s="78" t="b">
        <f>EXACT(CODIGOS2018[[#This Row],[Código FUT]],CODIGOS2018[[#This Row],[CODIFICACION MARCO FISCAL]])</f>
        <v>1</v>
      </c>
      <c r="BA213" s="81" t="s">
        <v>329</v>
      </c>
      <c r="BB213" s="82" t="b">
        <f>EXACT(CODIGOS2018[[#This Row],[Código FUT]],CODIGOS2018[[#This Row],[REPORTE II TRIM]])</f>
        <v>1</v>
      </c>
      <c r="BC213" s="135" t="s">
        <v>329</v>
      </c>
      <c r="BD213" s="135" t="b">
        <f>EXACT(CODIGOS2018[[#This Row],[Código FUT]],CODIGOS2018[[#This Row],[FUT DECRETO LIQ 2019]])</f>
        <v>1</v>
      </c>
    </row>
    <row r="214" spans="1:56" s="23" customFormat="1" ht="15" customHeight="1" x14ac:dyDescent="0.25">
      <c r="A21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1102030104 110203 9999</v>
      </c>
      <c r="B214" s="4" t="s">
        <v>238</v>
      </c>
      <c r="C214" s="64">
        <v>1105</v>
      </c>
      <c r="D214" s="4" t="s">
        <v>597</v>
      </c>
      <c r="E214" s="64">
        <v>110203</v>
      </c>
      <c r="F214" s="64">
        <v>9999</v>
      </c>
      <c r="G214" s="4" t="s">
        <v>598</v>
      </c>
      <c r="H214" s="65">
        <v>-55200000</v>
      </c>
      <c r="I214" s="65">
        <v>0</v>
      </c>
      <c r="J214" s="65">
        <v>0</v>
      </c>
      <c r="K214" s="65">
        <v>0</v>
      </c>
      <c r="L214" s="65">
        <v>0</v>
      </c>
      <c r="M214" s="65">
        <v>-55200000</v>
      </c>
      <c r="N214" s="65">
        <v>-33301342</v>
      </c>
      <c r="O214" s="24"/>
      <c r="P214" s="68">
        <f>CODIGOS2018[[#This Row],[RECAUDOS]]+CODIGOS2018[[#This Row],[AJUSTE]]</f>
        <v>-33301342</v>
      </c>
      <c r="Q21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4" s="60"/>
      <c r="T214" s="60"/>
      <c r="U214" s="26" t="s">
        <v>641</v>
      </c>
      <c r="V214" s="27" t="e">
        <f>IF(Q214="SALUD","SALUD",IF(CODIGOS2018[[#This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4" s="28">
        <v>10</v>
      </c>
      <c r="AA21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4" s="28" t="s">
        <v>460</v>
      </c>
      <c r="AC21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4" s="28" t="s">
        <v>489</v>
      </c>
      <c r="AE21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4" s="28" t="s">
        <v>371</v>
      </c>
      <c r="AG214" s="46" t="s">
        <v>462</v>
      </c>
      <c r="AH21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4" s="47" t="s">
        <v>351</v>
      </c>
      <c r="AJ21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4" s="72" t="str">
        <f>CONCATENATE(CODIGOS2018[[#This Row],[Código CGR]]," ",CODIGOS2018[[#This Row],[CGR OEI]]," ",CODIGOS2018[[#This Row],[CGR Dest]]," ",CODIGOS2018[[#This Row],[SIT FONDOS]])</f>
        <v>1.1.02.03.98 002 099 C</v>
      </c>
      <c r="AR214" s="73" t="e">
        <f>IF(AND(CODIGOS2018[[#This Row],[MARCA SALUD Y CONTRALORIA]]&lt;&gt;"SALUD",COUNTIF([1]!PLANOPROG[AUX LINEA],CODIGOS2018[[#This Row],[Aux PROG CGR]])=0),"INCLUIR","OK")</f>
        <v>#REF!</v>
      </c>
      <c r="AS214" s="72" t="str">
        <f>CONCATENATE(CODIGOS2018[[#This Row],[Código CGR]]," ",CODIGOS2018[[#This Row],[CGR OEI]]," ",CODIGOS2018[[#This Row],[CGR Dest]]," ",CODIGOS2018[[#This Row],[SIT FONDOS]]," ",CODIGOS2018[[#This Row],[CGR Tercero]])</f>
        <v>1.1.02.03.98 002 099 C 000000000000000</v>
      </c>
      <c r="AT214" s="73" t="e">
        <f>IF(AND(CODIGOS2018[[#This Row],[MARCA SALUD Y CONTRALORIA]]&lt;&gt;"SALUD",COUNTIF([1]!PLANOEJEC[AUX LINEA],CODIGOS2018[[#This Row],[Aux EJEC CGR]])=0),"INCLUIR","OK")</f>
        <v>#REF!</v>
      </c>
      <c r="AU21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4" s="76" t="str">
        <f t="shared" si="4"/>
        <v>1.1.02.03.01.04</v>
      </c>
      <c r="AW214" s="77">
        <f>+LEN(CODIGOS2018[[#This Row],[POS PRE]])</f>
        <v>11</v>
      </c>
      <c r="AX214" s="76" t="b">
        <f>+EXACT(CODIGOS2018[[#This Row],[CODIGO AUTOMATICO CGR]],CODIGOS2018[[#This Row],[Código CGR]])</f>
        <v>0</v>
      </c>
      <c r="AY214" s="78" t="s">
        <v>351</v>
      </c>
      <c r="AZ214" s="78" t="b">
        <f>EXACT(CODIGOS2018[[#This Row],[Código FUT]],CODIGOS2018[[#This Row],[CODIFICACION MARCO FISCAL]])</f>
        <v>1</v>
      </c>
      <c r="BA214" s="81" t="s">
        <v>351</v>
      </c>
      <c r="BB214" s="82" t="b">
        <f>EXACT(CODIGOS2018[[#This Row],[Código FUT]],CODIGOS2018[[#This Row],[REPORTE II TRIM]])</f>
        <v>1</v>
      </c>
      <c r="BC214" s="135" t="s">
        <v>351</v>
      </c>
      <c r="BD214" s="135" t="b">
        <f>EXACT(CODIGOS2018[[#This Row],[Código FUT]],CODIGOS2018[[#This Row],[FUT DECRETO LIQ 2019]])</f>
        <v>1</v>
      </c>
    </row>
    <row r="215" spans="1:56" s="23" customFormat="1" ht="15" customHeight="1" x14ac:dyDescent="0.25">
      <c r="A21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110204010901 11020201 9999</v>
      </c>
      <c r="B215" s="4" t="s">
        <v>238</v>
      </c>
      <c r="C215" s="64">
        <v>1105</v>
      </c>
      <c r="D215" s="4" t="s">
        <v>34</v>
      </c>
      <c r="E215" s="64">
        <v>11020201</v>
      </c>
      <c r="F215" s="64">
        <v>9999</v>
      </c>
      <c r="G215" s="4" t="s">
        <v>399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>
        <v>0</v>
      </c>
      <c r="O215" s="24"/>
      <c r="P215" s="68">
        <f>CODIGOS2018[[#This Row],[RECAUDOS]]+CODIGOS2018[[#This Row],[AJUSTE]]</f>
        <v>0</v>
      </c>
      <c r="Q21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5" s="60"/>
      <c r="T215" s="60"/>
      <c r="U215" s="26" t="s">
        <v>735</v>
      </c>
      <c r="V215" s="27" t="e">
        <f>IF(Q215="SALUD","SALUD",IF(CODIGOS2018[[#This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5" s="28">
        <v>10</v>
      </c>
      <c r="AA21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5" s="28" t="s">
        <v>460</v>
      </c>
      <c r="AC21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5" s="28" t="s">
        <v>489</v>
      </c>
      <c r="AE21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5" s="28" t="s">
        <v>371</v>
      </c>
      <c r="AG215" s="46" t="s">
        <v>462</v>
      </c>
      <c r="AH21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5" s="47" t="s">
        <v>351</v>
      </c>
      <c r="AJ21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5" s="72" t="str">
        <f>CONCATENATE(CODIGOS2018[[#This Row],[Código CGR]]," ",CODIGOS2018[[#This Row],[CGR OEI]]," ",CODIGOS2018[[#This Row],[CGR Dest]]," ",CODIGOS2018[[#This Row],[SIT FONDOS]])</f>
        <v>1.1.02.03.03 002 099 C</v>
      </c>
      <c r="AR215" s="73" t="e">
        <f>IF(AND(CODIGOS2018[[#This Row],[MARCA SALUD Y CONTRALORIA]]&lt;&gt;"SALUD",COUNTIF([1]!PLANOPROG[AUX LINEA],CODIGOS2018[[#This Row],[Aux PROG CGR]])=0),"INCLUIR","OK")</f>
        <v>#REF!</v>
      </c>
      <c r="AS215" s="72" t="str">
        <f>CONCATENATE(CODIGOS2018[[#This Row],[Código CGR]]," ",CODIGOS2018[[#This Row],[CGR OEI]]," ",CODIGOS2018[[#This Row],[CGR Dest]]," ",CODIGOS2018[[#This Row],[SIT FONDOS]]," ",CODIGOS2018[[#This Row],[CGR Tercero]])</f>
        <v>1.1.02.03.03 002 099 C 000000000000000</v>
      </c>
      <c r="AT215" s="73" t="e">
        <f>IF(AND(CODIGOS2018[[#This Row],[MARCA SALUD Y CONTRALORIA]]&lt;&gt;"SALUD",COUNTIF([1]!PLANOEJEC[AUX LINEA],CODIGOS2018[[#This Row],[Aux EJEC CGR]])=0),"INCLUIR","OK")</f>
        <v>#REF!</v>
      </c>
      <c r="AU21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5" s="76" t="str">
        <f t="shared" si="4"/>
        <v>1.1.02.04.01.09</v>
      </c>
      <c r="AW215" s="77">
        <f>+LEN(CODIGOS2018[[#This Row],[POS PRE]])</f>
        <v>13</v>
      </c>
      <c r="AX215" s="76" t="b">
        <f>+EXACT(CODIGOS2018[[#This Row],[CODIGO AUTOMATICO CGR]],CODIGOS2018[[#This Row],[Código CGR]])</f>
        <v>0</v>
      </c>
      <c r="AY215" s="78" t="s">
        <v>351</v>
      </c>
      <c r="AZ215" s="78" t="b">
        <f>EXACT(CODIGOS2018[[#This Row],[Código FUT]],CODIGOS2018[[#This Row],[CODIFICACION MARCO FISCAL]])</f>
        <v>1</v>
      </c>
      <c r="BA215" s="81" t="s">
        <v>351</v>
      </c>
      <c r="BB215" s="82" t="b">
        <f>EXACT(CODIGOS2018[[#This Row],[Código FUT]],CODIGOS2018[[#This Row],[REPORTE II TRIM]])</f>
        <v>1</v>
      </c>
      <c r="BC215" s="135" t="e">
        <v>#N/A</v>
      </c>
      <c r="BD215" s="135" t="e">
        <f>EXACT(CODIGOS2018[[#This Row],[Código FUT]],CODIGOS2018[[#This Row],[FUT DECRETO LIQ 2019]])</f>
        <v>#N/A</v>
      </c>
    </row>
    <row r="216" spans="1:56" s="23" customFormat="1" ht="15" customHeight="1" x14ac:dyDescent="0.25">
      <c r="A21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11020401090102 11020401 9999</v>
      </c>
      <c r="B216" s="4" t="s">
        <v>238</v>
      </c>
      <c r="C216" s="64">
        <v>1105</v>
      </c>
      <c r="D216" s="4" t="s">
        <v>599</v>
      </c>
      <c r="E216" s="64">
        <v>11020401</v>
      </c>
      <c r="F216" s="64">
        <v>9999</v>
      </c>
      <c r="G216" s="4" t="s">
        <v>600</v>
      </c>
      <c r="H216" s="65">
        <v>-37905368</v>
      </c>
      <c r="I216" s="65">
        <v>0</v>
      </c>
      <c r="J216" s="65">
        <v>0</v>
      </c>
      <c r="K216" s="65">
        <v>0</v>
      </c>
      <c r="L216" s="65">
        <v>0</v>
      </c>
      <c r="M216" s="65">
        <v>-37905368</v>
      </c>
      <c r="N216" s="65">
        <v>-35872050</v>
      </c>
      <c r="O216" s="24"/>
      <c r="P216" s="68">
        <f>CODIGOS2018[[#This Row],[RECAUDOS]]+CODIGOS2018[[#This Row],[AJUSTE]]</f>
        <v>-35872050</v>
      </c>
      <c r="Q21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6" s="60"/>
      <c r="T216" s="60"/>
      <c r="U216" s="26" t="s">
        <v>735</v>
      </c>
      <c r="V216" s="27" t="e">
        <f>IF(Q216="SALUD","SALUD",IF(CODIGOS2018[[#This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6" s="28">
        <v>10</v>
      </c>
      <c r="AA21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6" s="28" t="s">
        <v>460</v>
      </c>
      <c r="AC21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6" s="28" t="s">
        <v>489</v>
      </c>
      <c r="AE21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6" s="28" t="s">
        <v>371</v>
      </c>
      <c r="AG216" s="46" t="s">
        <v>462</v>
      </c>
      <c r="AH21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6" s="47" t="s">
        <v>351</v>
      </c>
      <c r="AJ21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6" s="72" t="str">
        <f>CONCATENATE(CODIGOS2018[[#This Row],[Código CGR]]," ",CODIGOS2018[[#This Row],[CGR OEI]]," ",CODIGOS2018[[#This Row],[CGR Dest]]," ",CODIGOS2018[[#This Row],[SIT FONDOS]])</f>
        <v>1.1.02.03.03 002 099 C</v>
      </c>
      <c r="AR216" s="73" t="e">
        <f>IF(AND(CODIGOS2018[[#This Row],[MARCA SALUD Y CONTRALORIA]]&lt;&gt;"SALUD",COUNTIF([1]!PLANOPROG[AUX LINEA],CODIGOS2018[[#This Row],[Aux PROG CGR]])=0),"INCLUIR","OK")</f>
        <v>#REF!</v>
      </c>
      <c r="AS216" s="72" t="str">
        <f>CONCATENATE(CODIGOS2018[[#This Row],[Código CGR]]," ",CODIGOS2018[[#This Row],[CGR OEI]]," ",CODIGOS2018[[#This Row],[CGR Dest]]," ",CODIGOS2018[[#This Row],[SIT FONDOS]]," ",CODIGOS2018[[#This Row],[CGR Tercero]])</f>
        <v>1.1.02.03.03 002 099 C 000000000000000</v>
      </c>
      <c r="AT216" s="73" t="e">
        <f>IF(AND(CODIGOS2018[[#This Row],[MARCA SALUD Y CONTRALORIA]]&lt;&gt;"SALUD",COUNTIF([1]!PLANOEJEC[AUX LINEA],CODIGOS2018[[#This Row],[Aux EJEC CGR]])=0),"INCLUIR","OK")</f>
        <v>#REF!</v>
      </c>
      <c r="AU21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6" s="76" t="str">
        <f>CONCATENATE(MID(D216,1,1),".",MID(D216,3,1),".",MID(D216,4,2),".",MID(D216,6,2),".",MID(D216,8,2),".",MID(D216,10,2),".",MID(D216,12,2),".",MID(D216,14,2))</f>
        <v>1.1.02.04.01.09.01.02</v>
      </c>
      <c r="AW216" s="77">
        <f>+LEN(CODIGOS2018[[#This Row],[POS PRE]])</f>
        <v>15</v>
      </c>
      <c r="AX216" s="76" t="b">
        <f>+EXACT(CODIGOS2018[[#This Row],[CODIGO AUTOMATICO CGR]],CODIGOS2018[[#This Row],[Código CGR]])</f>
        <v>0</v>
      </c>
      <c r="AY216" s="78" t="s">
        <v>351</v>
      </c>
      <c r="AZ216" s="78" t="b">
        <f>EXACT(CODIGOS2018[[#This Row],[Código FUT]],CODIGOS2018[[#This Row],[CODIFICACION MARCO FISCAL]])</f>
        <v>1</v>
      </c>
      <c r="BA216" s="81" t="s">
        <v>351</v>
      </c>
      <c r="BB216" s="82" t="b">
        <f>EXACT(CODIGOS2018[[#This Row],[Código FUT]],CODIGOS2018[[#This Row],[REPORTE II TRIM]])</f>
        <v>1</v>
      </c>
      <c r="BC216" s="135" t="s">
        <v>351</v>
      </c>
      <c r="BD216" s="135" t="b">
        <f>EXACT(CODIGOS2018[[#This Row],[Código FUT]],CODIGOS2018[[#This Row],[FUT DECRETO LIQ 2019]])</f>
        <v>1</v>
      </c>
    </row>
    <row r="217" spans="1:56" s="23" customFormat="1" ht="15" customHeight="1" x14ac:dyDescent="0.25">
      <c r="A21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11010131 11010101 9999</v>
      </c>
      <c r="B217" s="4" t="s">
        <v>239</v>
      </c>
      <c r="C217" s="64">
        <v>1105</v>
      </c>
      <c r="D217" s="4" t="s">
        <v>4</v>
      </c>
      <c r="E217" s="64">
        <v>11010101</v>
      </c>
      <c r="F217" s="64">
        <v>9999</v>
      </c>
      <c r="G217" s="4" t="s">
        <v>376</v>
      </c>
      <c r="H217" s="65">
        <v>-239589955</v>
      </c>
      <c r="I217" s="65">
        <v>0</v>
      </c>
      <c r="J217" s="65">
        <v>0</v>
      </c>
      <c r="K217" s="65">
        <v>0</v>
      </c>
      <c r="L217" s="65">
        <v>0</v>
      </c>
      <c r="M217" s="65">
        <v>-239589955</v>
      </c>
      <c r="N217" s="65">
        <v>-222125425</v>
      </c>
      <c r="O217" s="24"/>
      <c r="P217" s="68">
        <f>CODIGOS2018[[#This Row],[RECAUDOS]]+CODIGOS2018[[#This Row],[AJUSTE]]</f>
        <v>-222125425</v>
      </c>
      <c r="Q21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7" s="60"/>
      <c r="T217" s="60"/>
      <c r="U217" s="26" t="s">
        <v>459</v>
      </c>
      <c r="V217" s="27" t="e">
        <f>IF(Q217="SALUD","SALUD",IF(CODIGOS2018[[#This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7" s="28">
        <v>10</v>
      </c>
      <c r="AA21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7" s="28" t="s">
        <v>460</v>
      </c>
      <c r="AC21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7" s="28" t="s">
        <v>461</v>
      </c>
      <c r="AE21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7" s="28" t="s">
        <v>371</v>
      </c>
      <c r="AG217" s="46" t="s">
        <v>462</v>
      </c>
      <c r="AH21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7" s="47" t="s">
        <v>307</v>
      </c>
      <c r="AJ21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7" s="72" t="str">
        <f>CONCATENATE(CODIGOS2018[[#This Row],[Código CGR]]," ",CODIGOS2018[[#This Row],[CGR OEI]]," ",CODIGOS2018[[#This Row],[CGR Dest]]," ",CODIGOS2018[[#This Row],[SIT FONDOS]])</f>
        <v>1.1.01.01.31 002 001 C</v>
      </c>
      <c r="AR217" s="73" t="e">
        <f>IF(AND(CODIGOS2018[[#This Row],[MARCA SALUD Y CONTRALORIA]]&lt;&gt;"SALUD",COUNTIF([1]!PLANOPROG[AUX LINEA],CODIGOS2018[[#This Row],[Aux PROG CGR]])=0),"INCLUIR","OK")</f>
        <v>#REF!</v>
      </c>
      <c r="AS217" s="72" t="str">
        <f>CONCATENATE(CODIGOS2018[[#This Row],[Código CGR]]," ",CODIGOS2018[[#This Row],[CGR OEI]]," ",CODIGOS2018[[#This Row],[CGR Dest]]," ",CODIGOS2018[[#This Row],[SIT FONDOS]]," ",CODIGOS2018[[#This Row],[CGR Tercero]])</f>
        <v>1.1.01.01.31 002 001 C 000000000000000</v>
      </c>
      <c r="AT217" s="73" t="e">
        <f>IF(AND(CODIGOS2018[[#This Row],[MARCA SALUD Y CONTRALORIA]]&lt;&gt;"SALUD",COUNTIF([1]!PLANOEJEC[AUX LINEA],CODIGOS2018[[#This Row],[Aux EJEC CGR]])=0),"INCLUIR","OK")</f>
        <v>#REF!</v>
      </c>
      <c r="AU21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7" s="76" t="str">
        <f>CONCATENATE(MID(D217,1,1),".",MID(D217,3,1),".",MID(D217,4,2),".",MID(D217,6,2),".",MID(D217,8,2))</f>
        <v>1.1.01.01.31</v>
      </c>
      <c r="AW217" s="77">
        <f>+LEN(CODIGOS2018[[#This Row],[POS PRE]])</f>
        <v>9</v>
      </c>
      <c r="AX217" s="76" t="b">
        <f>+EXACT(CODIGOS2018[[#This Row],[CODIGO AUTOMATICO CGR]],CODIGOS2018[[#This Row],[Código CGR]])</f>
        <v>1</v>
      </c>
      <c r="AY217" s="78" t="s">
        <v>307</v>
      </c>
      <c r="AZ217" s="78" t="b">
        <f>EXACT(CODIGOS2018[[#This Row],[Código FUT]],CODIGOS2018[[#This Row],[CODIFICACION MARCO FISCAL]])</f>
        <v>1</v>
      </c>
      <c r="BA217" s="81" t="s">
        <v>307</v>
      </c>
      <c r="BB217" s="82" t="b">
        <f>EXACT(CODIGOS2018[[#This Row],[Código FUT]],CODIGOS2018[[#This Row],[REPORTE II TRIM]])</f>
        <v>1</v>
      </c>
      <c r="BC217" s="135" t="s">
        <v>307</v>
      </c>
      <c r="BD217" s="135" t="b">
        <f>EXACT(CODIGOS2018[[#This Row],[Código FUT]],CODIGOS2018[[#This Row],[FUT DECRETO LIQ 2019]])</f>
        <v>1</v>
      </c>
    </row>
    <row r="218" spans="1:56" s="23" customFormat="1" ht="15" customHeight="1" x14ac:dyDescent="0.25">
      <c r="A21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11010137030103 11010102 9999</v>
      </c>
      <c r="B218" s="4" t="s">
        <v>239</v>
      </c>
      <c r="C218" s="64">
        <v>1105</v>
      </c>
      <c r="D218" s="4" t="s">
        <v>43</v>
      </c>
      <c r="E218" s="64">
        <v>11010102</v>
      </c>
      <c r="F218" s="64">
        <v>9999</v>
      </c>
      <c r="G218" s="4" t="s">
        <v>406</v>
      </c>
      <c r="H218" s="65">
        <v>-162750000</v>
      </c>
      <c r="I218" s="65">
        <v>0</v>
      </c>
      <c r="J218" s="65">
        <v>0</v>
      </c>
      <c r="K218" s="65">
        <v>0</v>
      </c>
      <c r="L218" s="65">
        <v>0</v>
      </c>
      <c r="M218" s="65">
        <v>-162750000</v>
      </c>
      <c r="N218" s="65">
        <v>-176857261</v>
      </c>
      <c r="O218" s="24"/>
      <c r="P218" s="68">
        <f>CODIGOS2018[[#This Row],[RECAUDOS]]+CODIGOS2018[[#This Row],[AJUSTE]]</f>
        <v>-176857261</v>
      </c>
      <c r="Q21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8" s="60"/>
      <c r="T218" s="60"/>
      <c r="U218" s="26" t="s">
        <v>464</v>
      </c>
      <c r="V218" s="27" t="e">
        <f>IF(Q218="SALUD","SALUD",IF(CODIGOS2018[[#This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8" s="28">
        <v>10</v>
      </c>
      <c r="AA21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8" s="28" t="s">
        <v>460</v>
      </c>
      <c r="AC21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8" s="28" t="s">
        <v>461</v>
      </c>
      <c r="AE21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8" s="28" t="s">
        <v>371</v>
      </c>
      <c r="AG218" s="46" t="s">
        <v>462</v>
      </c>
      <c r="AH21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8" s="47" t="s">
        <v>282</v>
      </c>
      <c r="AJ21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8" s="72" t="str">
        <f>CONCATENATE(CODIGOS2018[[#This Row],[Código CGR]]," ",CODIGOS2018[[#This Row],[CGR OEI]]," ",CODIGOS2018[[#This Row],[CGR Dest]]," ",CODIGOS2018[[#This Row],[SIT FONDOS]])</f>
        <v>1.1.01.01.37.01 002 001 C</v>
      </c>
      <c r="AR218" s="73" t="e">
        <f>IF(AND(CODIGOS2018[[#This Row],[MARCA SALUD Y CONTRALORIA]]&lt;&gt;"SALUD",COUNTIF([1]!PLANOPROG[AUX LINEA],CODIGOS2018[[#This Row],[Aux PROG CGR]])=0),"INCLUIR","OK")</f>
        <v>#REF!</v>
      </c>
      <c r="AS218" s="72" t="str">
        <f>CONCATENATE(CODIGOS2018[[#This Row],[Código CGR]]," ",CODIGOS2018[[#This Row],[CGR OEI]]," ",CODIGOS2018[[#This Row],[CGR Dest]]," ",CODIGOS2018[[#This Row],[SIT FONDOS]]," ",CODIGOS2018[[#This Row],[CGR Tercero]])</f>
        <v>1.1.01.01.37.01 002 001 C 000000000000000</v>
      </c>
      <c r="AT218" s="73" t="e">
        <f>IF(AND(CODIGOS2018[[#This Row],[MARCA SALUD Y CONTRALORIA]]&lt;&gt;"SALUD",COUNTIF([1]!PLANOEJEC[AUX LINEA],CODIGOS2018[[#This Row],[Aux EJEC CGR]])=0),"INCLUIR","OK")</f>
        <v>#REF!</v>
      </c>
      <c r="AU21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8" s="76" t="str">
        <f>CONCATENATE(MID(D218,1,1),".",MID(D218,3,1),".",MID(D218,4,2),".",MID(D218,6,2),".",MID(D218,8,2),".",MID(D218,10,2),".",MID(D218,12,2),".",MID(D218,14,2))</f>
        <v>1.1.01.01.37.03.01.03</v>
      </c>
      <c r="AW218" s="77">
        <f>+LEN(CODIGOS2018[[#This Row],[POS PRE]])</f>
        <v>15</v>
      </c>
      <c r="AX218" s="76" t="b">
        <f>+EXACT(CODIGOS2018[[#This Row],[CODIGO AUTOMATICO CGR]],CODIGOS2018[[#This Row],[Código CGR]])</f>
        <v>0</v>
      </c>
      <c r="AY218" s="78" t="s">
        <v>282</v>
      </c>
      <c r="AZ218" s="78" t="b">
        <f>EXACT(CODIGOS2018[[#This Row],[Código FUT]],CODIGOS2018[[#This Row],[CODIFICACION MARCO FISCAL]])</f>
        <v>1</v>
      </c>
      <c r="BA218" s="81" t="s">
        <v>282</v>
      </c>
      <c r="BB218" s="82" t="b">
        <f>EXACT(CODIGOS2018[[#This Row],[Código FUT]],CODIGOS2018[[#This Row],[REPORTE II TRIM]])</f>
        <v>1</v>
      </c>
      <c r="BC218" s="135" t="s">
        <v>282</v>
      </c>
      <c r="BD218" s="135" t="b">
        <f>EXACT(CODIGOS2018[[#This Row],[Código FUT]],CODIGOS2018[[#This Row],[FUT DECRETO LIQ 2019]])</f>
        <v>1</v>
      </c>
    </row>
    <row r="219" spans="1:56" s="23" customFormat="1" ht="15" customHeight="1" x14ac:dyDescent="0.25">
      <c r="A21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11010231010101 11010201 9999</v>
      </c>
      <c r="B219" s="4" t="s">
        <v>239</v>
      </c>
      <c r="C219" s="64">
        <v>1105</v>
      </c>
      <c r="D219" s="4" t="s">
        <v>7</v>
      </c>
      <c r="E219" s="64">
        <v>11010201</v>
      </c>
      <c r="F219" s="64">
        <v>9999</v>
      </c>
      <c r="G219" s="4" t="s">
        <v>150</v>
      </c>
      <c r="H219" s="65">
        <v>-203259570</v>
      </c>
      <c r="I219" s="65">
        <v>0</v>
      </c>
      <c r="J219" s="65">
        <v>0</v>
      </c>
      <c r="K219" s="65">
        <v>0</v>
      </c>
      <c r="L219" s="65">
        <v>0</v>
      </c>
      <c r="M219" s="65">
        <v>-203259570</v>
      </c>
      <c r="N219" s="65">
        <v>-243880794</v>
      </c>
      <c r="O219" s="24"/>
      <c r="P219" s="68">
        <f>CODIGOS2018[[#This Row],[RECAUDOS]]+CODIGOS2018[[#This Row],[AJUSTE]]</f>
        <v>-243880794</v>
      </c>
      <c r="Q21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1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19" s="60"/>
      <c r="T219" s="60"/>
      <c r="U219" s="26" t="s">
        <v>468</v>
      </c>
      <c r="V219" s="27" t="e">
        <f>IF(Q219="SALUD","SALUD",IF(CODIGOS2018[[#This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1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1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1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19" s="28">
        <v>10</v>
      </c>
      <c r="AA21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19" s="28" t="s">
        <v>460</v>
      </c>
      <c r="AC21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19" s="28" t="s">
        <v>461</v>
      </c>
      <c r="AE21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19" s="28" t="s">
        <v>371</v>
      </c>
      <c r="AG219" s="46" t="s">
        <v>462</v>
      </c>
      <c r="AH21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19" s="47" t="s">
        <v>283</v>
      </c>
      <c r="AJ21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1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1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19" s="72" t="str">
        <f>CONCATENATE(CODIGOS2018[[#This Row],[Código CGR]]," ",CODIGOS2018[[#This Row],[CGR OEI]]," ",CODIGOS2018[[#This Row],[CGR Dest]]," ",CODIGOS2018[[#This Row],[SIT FONDOS]])</f>
        <v>1.1.01.02.31.01.01.01 002 001 C</v>
      </c>
      <c r="AR219" s="73" t="e">
        <f>IF(AND(CODIGOS2018[[#This Row],[MARCA SALUD Y CONTRALORIA]]&lt;&gt;"SALUD",COUNTIF([1]!PLANOPROG[AUX LINEA],CODIGOS2018[[#This Row],[Aux PROG CGR]])=0),"INCLUIR","OK")</f>
        <v>#REF!</v>
      </c>
      <c r="AS219" s="72" t="str">
        <f>CONCATENATE(CODIGOS2018[[#This Row],[Código CGR]]," ",CODIGOS2018[[#This Row],[CGR OEI]]," ",CODIGOS2018[[#This Row],[CGR Dest]]," ",CODIGOS2018[[#This Row],[SIT FONDOS]]," ",CODIGOS2018[[#This Row],[CGR Tercero]])</f>
        <v>1.1.01.02.31.01.01.01 002 001 C 000000000000000</v>
      </c>
      <c r="AT219" s="73" t="e">
        <f>IF(AND(CODIGOS2018[[#This Row],[MARCA SALUD Y CONTRALORIA]]&lt;&gt;"SALUD",COUNTIF([1]!PLANOEJEC[AUX LINEA],CODIGOS2018[[#This Row],[Aux EJEC CGR]])=0),"INCLUIR","OK")</f>
        <v>#REF!</v>
      </c>
      <c r="AU21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19" s="76" t="str">
        <f>CONCATENATE(MID(D219,1,1),".",MID(D219,3,1),".",MID(D219,4,2),".",MID(D219,6,2),".",MID(D219,8,2),".",MID(D219,10,2),".",MID(D219,12,2),".",MID(D219,14,2))</f>
        <v>1.1.01.02.31.01.01.01</v>
      </c>
      <c r="AW219" s="77">
        <f>+LEN(CODIGOS2018[[#This Row],[POS PRE]])</f>
        <v>15</v>
      </c>
      <c r="AX219" s="76" t="b">
        <f>+EXACT(CODIGOS2018[[#This Row],[CODIGO AUTOMATICO CGR]],CODIGOS2018[[#This Row],[Código CGR]])</f>
        <v>1</v>
      </c>
      <c r="AY219" s="78" t="s">
        <v>283</v>
      </c>
      <c r="AZ219" s="78" t="b">
        <f>EXACT(CODIGOS2018[[#This Row],[Código FUT]],CODIGOS2018[[#This Row],[CODIFICACION MARCO FISCAL]])</f>
        <v>1</v>
      </c>
      <c r="BA219" s="81" t="s">
        <v>283</v>
      </c>
      <c r="BB219" s="82" t="b">
        <f>EXACT(CODIGOS2018[[#This Row],[Código FUT]],CODIGOS2018[[#This Row],[REPORTE II TRIM]])</f>
        <v>1</v>
      </c>
      <c r="BC219" s="135" t="s">
        <v>283</v>
      </c>
      <c r="BD219" s="135" t="b">
        <f>EXACT(CODIGOS2018[[#This Row],[Código FUT]],CODIGOS2018[[#This Row],[FUT DECRETO LIQ 2019]])</f>
        <v>1</v>
      </c>
    </row>
    <row r="220" spans="1:56" s="23" customFormat="1" ht="15" customHeight="1" x14ac:dyDescent="0.25">
      <c r="A22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11010231010301 11010201 9999</v>
      </c>
      <c r="B220" s="4" t="s">
        <v>239</v>
      </c>
      <c r="C220" s="64">
        <v>1105</v>
      </c>
      <c r="D220" s="4" t="s">
        <v>8</v>
      </c>
      <c r="E220" s="64">
        <v>11010201</v>
      </c>
      <c r="F220" s="64">
        <v>9999</v>
      </c>
      <c r="G220" s="4" t="s">
        <v>160</v>
      </c>
      <c r="H220" s="65">
        <v>-6984558</v>
      </c>
      <c r="I220" s="65">
        <v>0</v>
      </c>
      <c r="J220" s="65">
        <v>0</v>
      </c>
      <c r="K220" s="65">
        <v>0</v>
      </c>
      <c r="L220" s="65">
        <v>0</v>
      </c>
      <c r="M220" s="65">
        <v>-6984558</v>
      </c>
      <c r="N220" s="65">
        <v>-42374900</v>
      </c>
      <c r="O220" s="24"/>
      <c r="P220" s="68">
        <f>CODIGOS2018[[#This Row],[RECAUDOS]]+CODIGOS2018[[#This Row],[AJUSTE]]</f>
        <v>-42374900</v>
      </c>
      <c r="Q22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0" s="60"/>
      <c r="T220" s="60"/>
      <c r="U220" s="26" t="s">
        <v>473</v>
      </c>
      <c r="V220" s="27" t="e">
        <f>IF(Q220="SALUD","SALUD",IF(CODIGOS2018[[#This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0" s="28">
        <v>10</v>
      </c>
      <c r="AA22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0" s="28" t="s">
        <v>460</v>
      </c>
      <c r="AC22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0" s="28" t="s">
        <v>461</v>
      </c>
      <c r="AE22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0" s="28" t="s">
        <v>371</v>
      </c>
      <c r="AG220" s="46" t="s">
        <v>462</v>
      </c>
      <c r="AH22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0" s="47" t="s">
        <v>284</v>
      </c>
      <c r="AJ22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0" s="72" t="str">
        <f>CONCATENATE(CODIGOS2018[[#This Row],[Código CGR]]," ",CODIGOS2018[[#This Row],[CGR OEI]]," ",CODIGOS2018[[#This Row],[CGR Dest]]," ",CODIGOS2018[[#This Row],[SIT FONDOS]])</f>
        <v>1.1.01.02.31.01.03.01 002 001 C</v>
      </c>
      <c r="AR220" s="73" t="e">
        <f>IF(AND(CODIGOS2018[[#This Row],[MARCA SALUD Y CONTRALORIA]]&lt;&gt;"SALUD",COUNTIF([1]!PLANOPROG[AUX LINEA],CODIGOS2018[[#This Row],[Aux PROG CGR]])=0),"INCLUIR","OK")</f>
        <v>#REF!</v>
      </c>
      <c r="AS220" s="72" t="str">
        <f>CONCATENATE(CODIGOS2018[[#This Row],[Código CGR]]," ",CODIGOS2018[[#This Row],[CGR OEI]]," ",CODIGOS2018[[#This Row],[CGR Dest]]," ",CODIGOS2018[[#This Row],[SIT FONDOS]]," ",CODIGOS2018[[#This Row],[CGR Tercero]])</f>
        <v>1.1.01.02.31.01.03.01 002 001 C 000000000000000</v>
      </c>
      <c r="AT220" s="73" t="e">
        <f>IF(AND(CODIGOS2018[[#This Row],[MARCA SALUD Y CONTRALORIA]]&lt;&gt;"SALUD",COUNTIF([1]!PLANOEJEC[AUX LINEA],CODIGOS2018[[#This Row],[Aux EJEC CGR]])=0),"INCLUIR","OK")</f>
        <v>#REF!</v>
      </c>
      <c r="AU22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0" s="76" t="str">
        <f>CONCATENATE(MID(D220,1,1),".",MID(D220,3,1),".",MID(D220,4,2),".",MID(D220,6,2),".",MID(D220,8,2),".",MID(D220,10,2),".",MID(D220,12,2),".",MID(D220,14,2))</f>
        <v>1.1.01.02.31.01.03.01</v>
      </c>
      <c r="AW220" s="77">
        <f>+LEN(CODIGOS2018[[#This Row],[POS PRE]])</f>
        <v>15</v>
      </c>
      <c r="AX220" s="76" t="b">
        <f>+EXACT(CODIGOS2018[[#This Row],[CODIGO AUTOMATICO CGR]],CODIGOS2018[[#This Row],[Código CGR]])</f>
        <v>1</v>
      </c>
      <c r="AY220" s="78" t="s">
        <v>284</v>
      </c>
      <c r="AZ220" s="78" t="b">
        <f>EXACT(CODIGOS2018[[#This Row],[Código FUT]],CODIGOS2018[[#This Row],[CODIFICACION MARCO FISCAL]])</f>
        <v>1</v>
      </c>
      <c r="BA220" s="81" t="s">
        <v>284</v>
      </c>
      <c r="BB220" s="82" t="b">
        <f>EXACT(CODIGOS2018[[#This Row],[Código FUT]],CODIGOS2018[[#This Row],[REPORTE II TRIM]])</f>
        <v>1</v>
      </c>
      <c r="BC220" s="135" t="s">
        <v>284</v>
      </c>
      <c r="BD220" s="135" t="b">
        <f>EXACT(CODIGOS2018[[#This Row],[Código FUT]],CODIGOS2018[[#This Row],[FUT DECRETO LIQ 2019]])</f>
        <v>1</v>
      </c>
    </row>
    <row r="221" spans="1:56" s="23" customFormat="1" ht="15" customHeight="1" x14ac:dyDescent="0.25">
      <c r="A22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110102310301 11020201 9999</v>
      </c>
      <c r="B221" s="4" t="s">
        <v>239</v>
      </c>
      <c r="C221" s="64">
        <v>1105</v>
      </c>
      <c r="D221" s="4" t="s">
        <v>9</v>
      </c>
      <c r="E221" s="64">
        <v>11020201</v>
      </c>
      <c r="F221" s="64">
        <v>9999</v>
      </c>
      <c r="G221" s="4" t="s">
        <v>159</v>
      </c>
      <c r="H221" s="65">
        <v>-5456106</v>
      </c>
      <c r="I221" s="65">
        <v>0</v>
      </c>
      <c r="J221" s="65">
        <v>0</v>
      </c>
      <c r="K221" s="65">
        <v>0</v>
      </c>
      <c r="L221" s="65">
        <v>0</v>
      </c>
      <c r="M221" s="65">
        <v>-5456106</v>
      </c>
      <c r="N221" s="65">
        <v>-21294610</v>
      </c>
      <c r="O221" s="24"/>
      <c r="P221" s="68">
        <f>CODIGOS2018[[#This Row],[RECAUDOS]]+CODIGOS2018[[#This Row],[AJUSTE]]</f>
        <v>-21294610</v>
      </c>
      <c r="Q22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1" s="60"/>
      <c r="T221" s="60"/>
      <c r="U221" s="26" t="s">
        <v>475</v>
      </c>
      <c r="V221" s="27" t="e">
        <f>IF(Q221="SALUD","SALUD",IF(CODIGOS2018[[#This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1" s="28">
        <v>10</v>
      </c>
      <c r="AA22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1" s="28" t="s">
        <v>460</v>
      </c>
      <c r="AC22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1" s="28" t="s">
        <v>461</v>
      </c>
      <c r="AE22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1" s="28" t="s">
        <v>371</v>
      </c>
      <c r="AG221" s="46" t="s">
        <v>462</v>
      </c>
      <c r="AH22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1" s="47" t="s">
        <v>285</v>
      </c>
      <c r="AJ22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1" s="72" t="str">
        <f>CONCATENATE(CODIGOS2018[[#This Row],[Código CGR]]," ",CODIGOS2018[[#This Row],[CGR OEI]]," ",CODIGOS2018[[#This Row],[CGR Dest]]," ",CODIGOS2018[[#This Row],[SIT FONDOS]])</f>
        <v>1.1.01.02.31.03.01 002 001 C</v>
      </c>
      <c r="AR221" s="73" t="e">
        <f>IF(AND(CODIGOS2018[[#This Row],[MARCA SALUD Y CONTRALORIA]]&lt;&gt;"SALUD",COUNTIF([1]!PLANOPROG[AUX LINEA],CODIGOS2018[[#This Row],[Aux PROG CGR]])=0),"INCLUIR","OK")</f>
        <v>#REF!</v>
      </c>
      <c r="AS221" s="72" t="str">
        <f>CONCATENATE(CODIGOS2018[[#This Row],[Código CGR]]," ",CODIGOS2018[[#This Row],[CGR OEI]]," ",CODIGOS2018[[#This Row],[CGR Dest]]," ",CODIGOS2018[[#This Row],[SIT FONDOS]]," ",CODIGOS2018[[#This Row],[CGR Tercero]])</f>
        <v>1.1.01.02.31.03.01 002 001 C 000000000000000</v>
      </c>
      <c r="AT221" s="73" t="e">
        <f>IF(AND(CODIGOS2018[[#This Row],[MARCA SALUD Y CONTRALORIA]]&lt;&gt;"SALUD",COUNTIF([1]!PLANOEJEC[AUX LINEA],CODIGOS2018[[#This Row],[Aux EJEC CGR]])=0),"INCLUIR","OK")</f>
        <v>#REF!</v>
      </c>
      <c r="AU22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1" s="76" t="str">
        <f>CONCATENATE(MID(D221,1,1),".",MID(D221,3,1),".",MID(D221,4,2),".",MID(D221,6,2),".",MID(D221,8,2),".",MID(D221,10,2),".",MID(D221,12,2))</f>
        <v>1.1.01.02.31.03.01</v>
      </c>
      <c r="AW221" s="77">
        <f>+LEN(CODIGOS2018[[#This Row],[POS PRE]])</f>
        <v>13</v>
      </c>
      <c r="AX221" s="76" t="b">
        <f>+EXACT(CODIGOS2018[[#This Row],[CODIGO AUTOMATICO CGR]],CODIGOS2018[[#This Row],[Código CGR]])</f>
        <v>1</v>
      </c>
      <c r="AY221" s="78" t="s">
        <v>285</v>
      </c>
      <c r="AZ221" s="78" t="b">
        <f>EXACT(CODIGOS2018[[#This Row],[Código FUT]],CODIGOS2018[[#This Row],[CODIFICACION MARCO FISCAL]])</f>
        <v>1</v>
      </c>
      <c r="BA221" s="81" t="s">
        <v>285</v>
      </c>
      <c r="BB221" s="82" t="b">
        <f>EXACT(CODIGOS2018[[#This Row],[Código FUT]],CODIGOS2018[[#This Row],[REPORTE II TRIM]])</f>
        <v>1</v>
      </c>
      <c r="BC221" s="135" t="s">
        <v>285</v>
      </c>
      <c r="BD221" s="135" t="b">
        <f>EXACT(CODIGOS2018[[#This Row],[Código FUT]],CODIGOS2018[[#This Row],[FUT DECRETO LIQ 2019]])</f>
        <v>1</v>
      </c>
    </row>
    <row r="222" spans="1:56" s="23" customFormat="1" ht="15" customHeight="1" x14ac:dyDescent="0.25">
      <c r="A22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110102320101 11010202 9999</v>
      </c>
      <c r="B222" s="4" t="s">
        <v>239</v>
      </c>
      <c r="C222" s="64">
        <v>1105</v>
      </c>
      <c r="D222" s="4" t="s">
        <v>10</v>
      </c>
      <c r="E222" s="64">
        <v>11010202</v>
      </c>
      <c r="F222" s="64">
        <v>9999</v>
      </c>
      <c r="G222" s="4" t="s">
        <v>158</v>
      </c>
      <c r="H222" s="65">
        <v>-3589471</v>
      </c>
      <c r="I222" s="65">
        <v>0</v>
      </c>
      <c r="J222" s="65">
        <v>0</v>
      </c>
      <c r="K222" s="65">
        <v>0</v>
      </c>
      <c r="L222" s="65">
        <v>0</v>
      </c>
      <c r="M222" s="65">
        <v>-3589471</v>
      </c>
      <c r="N222" s="65">
        <v>-7010857</v>
      </c>
      <c r="O222" s="24"/>
      <c r="P222" s="68">
        <f>CODIGOS2018[[#This Row],[RECAUDOS]]+CODIGOS2018[[#This Row],[AJUSTE]]</f>
        <v>-7010857</v>
      </c>
      <c r="Q22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2" s="60"/>
      <c r="T222" s="60"/>
      <c r="U222" s="26" t="s">
        <v>477</v>
      </c>
      <c r="V222" s="27" t="e">
        <f>IF(Q222="SALUD","SALUD",IF(CODIGOS2018[[#This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2" s="28">
        <v>10</v>
      </c>
      <c r="AA22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2" s="28" t="s">
        <v>460</v>
      </c>
      <c r="AC22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2" s="28" t="s">
        <v>461</v>
      </c>
      <c r="AE22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2" s="28" t="s">
        <v>371</v>
      </c>
      <c r="AG222" s="46" t="s">
        <v>462</v>
      </c>
      <c r="AH22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2" s="47" t="s">
        <v>291</v>
      </c>
      <c r="AJ22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2" s="72" t="str">
        <f>CONCATENATE(CODIGOS2018[[#This Row],[Código CGR]]," ",CODIGOS2018[[#This Row],[CGR OEI]]," ",CODIGOS2018[[#This Row],[CGR Dest]]," ",CODIGOS2018[[#This Row],[SIT FONDOS]])</f>
        <v>1.1.01.02.32.01 002 001 C</v>
      </c>
      <c r="AR222" s="73" t="e">
        <f>IF(AND(CODIGOS2018[[#This Row],[MARCA SALUD Y CONTRALORIA]]&lt;&gt;"SALUD",COUNTIF([1]!PLANOPROG[AUX LINEA],CODIGOS2018[[#This Row],[Aux PROG CGR]])=0),"INCLUIR","OK")</f>
        <v>#REF!</v>
      </c>
      <c r="AS222" s="72" t="str">
        <f>CONCATENATE(CODIGOS2018[[#This Row],[Código CGR]]," ",CODIGOS2018[[#This Row],[CGR OEI]]," ",CODIGOS2018[[#This Row],[CGR Dest]]," ",CODIGOS2018[[#This Row],[SIT FONDOS]]," ",CODIGOS2018[[#This Row],[CGR Tercero]])</f>
        <v>1.1.01.02.32.01 002 001 C 000000000000000</v>
      </c>
      <c r="AT222" s="73" t="e">
        <f>IF(AND(CODIGOS2018[[#This Row],[MARCA SALUD Y CONTRALORIA]]&lt;&gt;"SALUD",COUNTIF([1]!PLANOEJEC[AUX LINEA],CODIGOS2018[[#This Row],[Aux EJEC CGR]])=0),"INCLUIR","OK")</f>
        <v>#REF!</v>
      </c>
      <c r="AU22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2" s="76" t="str">
        <f>CONCATENATE(MID(D222,1,1),".",MID(D222,3,1),".",MID(D222,4,2),".",MID(D222,6,2),".",MID(D222,8,2),".",MID(D222,10,2))</f>
        <v>1.1.01.02.32.01</v>
      </c>
      <c r="AW222" s="77">
        <f>+LEN(CODIGOS2018[[#This Row],[POS PRE]])</f>
        <v>13</v>
      </c>
      <c r="AX222" s="76" t="b">
        <f>+EXACT(CODIGOS2018[[#This Row],[CODIGO AUTOMATICO CGR]],CODIGOS2018[[#This Row],[Código CGR]])</f>
        <v>1</v>
      </c>
      <c r="AY222" s="78" t="s">
        <v>291</v>
      </c>
      <c r="AZ222" s="78" t="b">
        <f>EXACT(CODIGOS2018[[#This Row],[Código FUT]],CODIGOS2018[[#This Row],[CODIFICACION MARCO FISCAL]])</f>
        <v>1</v>
      </c>
      <c r="BA222" s="81" t="s">
        <v>291</v>
      </c>
      <c r="BB222" s="82" t="b">
        <f>EXACT(CODIGOS2018[[#This Row],[Código FUT]],CODIGOS2018[[#This Row],[REPORTE II TRIM]])</f>
        <v>1</v>
      </c>
      <c r="BC222" s="135" t="s">
        <v>291</v>
      </c>
      <c r="BD222" s="135" t="b">
        <f>EXACT(CODIGOS2018[[#This Row],[Código FUT]],CODIGOS2018[[#This Row],[FUT DECRETO LIQ 2019]])</f>
        <v>1</v>
      </c>
    </row>
    <row r="223" spans="1:56" s="23" customFormat="1" ht="15" customHeight="1" x14ac:dyDescent="0.25">
      <c r="A22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110102320301 11010202 9999</v>
      </c>
      <c r="B223" s="4" t="s">
        <v>239</v>
      </c>
      <c r="C223" s="64">
        <v>1105</v>
      </c>
      <c r="D223" s="4" t="s">
        <v>11</v>
      </c>
      <c r="E223" s="64">
        <v>11010202</v>
      </c>
      <c r="F223" s="64">
        <v>9999</v>
      </c>
      <c r="G223" s="4" t="s">
        <v>157</v>
      </c>
      <c r="H223" s="65">
        <v>-3866188</v>
      </c>
      <c r="I223" s="65">
        <v>0</v>
      </c>
      <c r="J223" s="65">
        <v>0</v>
      </c>
      <c r="K223" s="65">
        <v>0</v>
      </c>
      <c r="L223" s="65">
        <v>0</v>
      </c>
      <c r="M223" s="65">
        <v>-3866188</v>
      </c>
      <c r="N223" s="65">
        <v>-14196407</v>
      </c>
      <c r="O223" s="24"/>
      <c r="P223" s="68">
        <f>CODIGOS2018[[#This Row],[RECAUDOS]]+CODIGOS2018[[#This Row],[AJUSTE]]</f>
        <v>-14196407</v>
      </c>
      <c r="Q22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3" s="60"/>
      <c r="T223" s="60"/>
      <c r="U223" s="26" t="s">
        <v>478</v>
      </c>
      <c r="V223" s="27" t="e">
        <f>IF(Q223="SALUD","SALUD",IF(CODIGOS2018[[#This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3" s="28">
        <v>10</v>
      </c>
      <c r="AA22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3" s="28" t="s">
        <v>460</v>
      </c>
      <c r="AC22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3" s="28" t="s">
        <v>461</v>
      </c>
      <c r="AE22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3" s="28" t="s">
        <v>371</v>
      </c>
      <c r="AG223" s="46" t="s">
        <v>462</v>
      </c>
      <c r="AH22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3" s="47" t="s">
        <v>292</v>
      </c>
      <c r="AJ22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3" s="72" t="str">
        <f>CONCATENATE(CODIGOS2018[[#This Row],[Código CGR]]," ",CODIGOS2018[[#This Row],[CGR OEI]]," ",CODIGOS2018[[#This Row],[CGR Dest]]," ",CODIGOS2018[[#This Row],[SIT FONDOS]])</f>
        <v>1.1.01.02.32.03 002 001 C</v>
      </c>
      <c r="AR223" s="73" t="e">
        <f>IF(AND(CODIGOS2018[[#This Row],[MARCA SALUD Y CONTRALORIA]]&lt;&gt;"SALUD",COUNTIF([1]!PLANOPROG[AUX LINEA],CODIGOS2018[[#This Row],[Aux PROG CGR]])=0),"INCLUIR","OK")</f>
        <v>#REF!</v>
      </c>
      <c r="AS223" s="72" t="str">
        <f>CONCATENATE(CODIGOS2018[[#This Row],[Código CGR]]," ",CODIGOS2018[[#This Row],[CGR OEI]]," ",CODIGOS2018[[#This Row],[CGR Dest]]," ",CODIGOS2018[[#This Row],[SIT FONDOS]]," ",CODIGOS2018[[#This Row],[CGR Tercero]])</f>
        <v>1.1.01.02.32.03 002 001 C 000000000000000</v>
      </c>
      <c r="AT223" s="73" t="e">
        <f>IF(AND(CODIGOS2018[[#This Row],[MARCA SALUD Y CONTRALORIA]]&lt;&gt;"SALUD",COUNTIF([1]!PLANOEJEC[AUX LINEA],CODIGOS2018[[#This Row],[Aux EJEC CGR]])=0),"INCLUIR","OK")</f>
        <v>#REF!</v>
      </c>
      <c r="AU22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3" s="76" t="str">
        <f>CONCATENATE(MID(D223,1,1),".",MID(D223,3,1),".",MID(D223,4,2),".",MID(D223,6,2),".",MID(D223,8,2),".",MID(D223,10,2))</f>
        <v>1.1.01.02.32.03</v>
      </c>
      <c r="AW223" s="77">
        <f>+LEN(CODIGOS2018[[#This Row],[POS PRE]])</f>
        <v>13</v>
      </c>
      <c r="AX223" s="76" t="b">
        <f>+EXACT(CODIGOS2018[[#This Row],[CODIGO AUTOMATICO CGR]],CODIGOS2018[[#This Row],[Código CGR]])</f>
        <v>1</v>
      </c>
      <c r="AY223" s="78" t="s">
        <v>292</v>
      </c>
      <c r="AZ223" s="78" t="b">
        <f>EXACT(CODIGOS2018[[#This Row],[Código FUT]],CODIGOS2018[[#This Row],[CODIFICACION MARCO FISCAL]])</f>
        <v>1</v>
      </c>
      <c r="BA223" s="81" t="s">
        <v>292</v>
      </c>
      <c r="BB223" s="82" t="b">
        <f>EXACT(CODIGOS2018[[#This Row],[Código FUT]],CODIGOS2018[[#This Row],[REPORTE II TRIM]])</f>
        <v>1</v>
      </c>
      <c r="BC223" s="135" t="s">
        <v>292</v>
      </c>
      <c r="BD223" s="135" t="b">
        <f>EXACT(CODIGOS2018[[#This Row],[Código FUT]],CODIGOS2018[[#This Row],[FUT DECRETO LIQ 2019]])</f>
        <v>1</v>
      </c>
    </row>
    <row r="224" spans="1:56" s="23" customFormat="1" ht="15" customHeight="1" x14ac:dyDescent="0.25">
      <c r="A22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110102330101 11010203 9999</v>
      </c>
      <c r="B224" s="4" t="s">
        <v>239</v>
      </c>
      <c r="C224" s="64">
        <v>1105</v>
      </c>
      <c r="D224" s="4" t="s">
        <v>12</v>
      </c>
      <c r="E224" s="64">
        <v>11010203</v>
      </c>
      <c r="F224" s="64">
        <v>9999</v>
      </c>
      <c r="G224" s="4" t="s">
        <v>379</v>
      </c>
      <c r="H224" s="65">
        <v>-227990628</v>
      </c>
      <c r="I224" s="65">
        <v>0</v>
      </c>
      <c r="J224" s="65">
        <v>0</v>
      </c>
      <c r="K224" s="65">
        <v>0</v>
      </c>
      <c r="L224" s="65">
        <v>0</v>
      </c>
      <c r="M224" s="65">
        <v>-227990628</v>
      </c>
      <c r="N224" s="65">
        <v>-214274057</v>
      </c>
      <c r="O224" s="24"/>
      <c r="P224" s="68">
        <f>CODIGOS2018[[#This Row],[RECAUDOS]]+CODIGOS2018[[#This Row],[AJUSTE]]</f>
        <v>-214274057</v>
      </c>
      <c r="Q22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4" s="60"/>
      <c r="T224" s="60"/>
      <c r="U224" s="26" t="s">
        <v>479</v>
      </c>
      <c r="V224" s="27" t="e">
        <f>IF(Q224="SALUD","SALUD",IF(CODIGOS2018[[#This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4" s="28">
        <v>10</v>
      </c>
      <c r="AA22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4" s="28" t="s">
        <v>460</v>
      </c>
      <c r="AC22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4" s="28" t="s">
        <v>461</v>
      </c>
      <c r="AE22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4" s="28" t="s">
        <v>371</v>
      </c>
      <c r="AG224" s="46" t="s">
        <v>462</v>
      </c>
      <c r="AH22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4" s="47" t="s">
        <v>297</v>
      </c>
      <c r="AJ22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4" s="72" t="str">
        <f>CONCATENATE(CODIGOS2018[[#This Row],[Código CGR]]," ",CODIGOS2018[[#This Row],[CGR OEI]]," ",CODIGOS2018[[#This Row],[CGR Dest]]," ",CODIGOS2018[[#This Row],[SIT FONDOS]])</f>
        <v>1.1.01.02.33.01.01 002 001 C</v>
      </c>
      <c r="AR224" s="73" t="e">
        <f>IF(AND(CODIGOS2018[[#This Row],[MARCA SALUD Y CONTRALORIA]]&lt;&gt;"SALUD",COUNTIF([1]!PLANOPROG[AUX LINEA],CODIGOS2018[[#This Row],[Aux PROG CGR]])=0),"INCLUIR","OK")</f>
        <v>#REF!</v>
      </c>
      <c r="AS224" s="72" t="str">
        <f>CONCATENATE(CODIGOS2018[[#This Row],[Código CGR]]," ",CODIGOS2018[[#This Row],[CGR OEI]]," ",CODIGOS2018[[#This Row],[CGR Dest]]," ",CODIGOS2018[[#This Row],[SIT FONDOS]]," ",CODIGOS2018[[#This Row],[CGR Tercero]])</f>
        <v>1.1.01.02.33.01.01 002 001 C 000000000000000</v>
      </c>
      <c r="AT224" s="73" t="e">
        <f>IF(AND(CODIGOS2018[[#This Row],[MARCA SALUD Y CONTRALORIA]]&lt;&gt;"SALUD",COUNTIF([1]!PLANOEJEC[AUX LINEA],CODIGOS2018[[#This Row],[Aux EJEC CGR]])=0),"INCLUIR","OK")</f>
        <v>#REF!</v>
      </c>
      <c r="AU22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4" s="76" t="str">
        <f>CONCATENATE(MID(D224,1,1),".",MID(D224,3,1),".",MID(D224,4,2),".",MID(D224,6,2),".",MID(D224,8,2),".",MID(D224,10,2),".",MID(D224,12,2))</f>
        <v>1.1.01.02.33.01.01</v>
      </c>
      <c r="AW224" s="77">
        <f>+LEN(CODIGOS2018[[#This Row],[POS PRE]])</f>
        <v>13</v>
      </c>
      <c r="AX224" s="76" t="b">
        <f>+EXACT(CODIGOS2018[[#This Row],[CODIGO AUTOMATICO CGR]],CODIGOS2018[[#This Row],[Código CGR]])</f>
        <v>1</v>
      </c>
      <c r="AY224" s="78" t="s">
        <v>297</v>
      </c>
      <c r="AZ224" s="78" t="b">
        <f>EXACT(CODIGOS2018[[#This Row],[Código FUT]],CODIGOS2018[[#This Row],[CODIFICACION MARCO FISCAL]])</f>
        <v>1</v>
      </c>
      <c r="BA224" s="81" t="s">
        <v>297</v>
      </c>
      <c r="BB224" s="82" t="b">
        <f>EXACT(CODIGOS2018[[#This Row],[Código FUT]],CODIGOS2018[[#This Row],[REPORTE II TRIM]])</f>
        <v>1</v>
      </c>
      <c r="BC224" s="135" t="s">
        <v>297</v>
      </c>
      <c r="BD224" s="135" t="b">
        <f>EXACT(CODIGOS2018[[#This Row],[Código FUT]],CODIGOS2018[[#This Row],[FUT DECRETO LIQ 2019]])</f>
        <v>1</v>
      </c>
    </row>
    <row r="225" spans="1:56" s="23" customFormat="1" ht="15" customHeight="1" x14ac:dyDescent="0.25">
      <c r="A22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110102330301 11010203 9999</v>
      </c>
      <c r="B225" s="4" t="s">
        <v>239</v>
      </c>
      <c r="C225" s="64">
        <v>1105</v>
      </c>
      <c r="D225" s="4" t="s">
        <v>13</v>
      </c>
      <c r="E225" s="64">
        <v>11010203</v>
      </c>
      <c r="F225" s="64">
        <v>9999</v>
      </c>
      <c r="G225" s="4" t="s">
        <v>380</v>
      </c>
      <c r="H225" s="65">
        <v>-3538872</v>
      </c>
      <c r="I225" s="65">
        <v>0</v>
      </c>
      <c r="J225" s="65">
        <v>0</v>
      </c>
      <c r="K225" s="65">
        <v>0</v>
      </c>
      <c r="L225" s="65">
        <v>0</v>
      </c>
      <c r="M225" s="65">
        <v>-3538872</v>
      </c>
      <c r="N225" s="65">
        <v>-4781250</v>
      </c>
      <c r="O225" s="24"/>
      <c r="P225" s="68">
        <f>CODIGOS2018[[#This Row],[RECAUDOS]]+CODIGOS2018[[#This Row],[AJUSTE]]</f>
        <v>-4781250</v>
      </c>
      <c r="Q22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5" s="60"/>
      <c r="T225" s="60"/>
      <c r="U225" s="26" t="s">
        <v>480</v>
      </c>
      <c r="V225" s="27" t="e">
        <f>IF(Q225="SALUD","SALUD",IF(CODIGOS2018[[#This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5" s="28">
        <v>10</v>
      </c>
      <c r="AA22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5" s="28" t="s">
        <v>460</v>
      </c>
      <c r="AC22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5" s="28" t="s">
        <v>461</v>
      </c>
      <c r="AE22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5" s="28" t="s">
        <v>371</v>
      </c>
      <c r="AG225" s="46" t="s">
        <v>462</v>
      </c>
      <c r="AH22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5" s="47" t="s">
        <v>298</v>
      </c>
      <c r="AJ22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5" s="72" t="str">
        <f>CONCATENATE(CODIGOS2018[[#This Row],[Código CGR]]," ",CODIGOS2018[[#This Row],[CGR OEI]]," ",CODIGOS2018[[#This Row],[CGR Dest]]," ",CODIGOS2018[[#This Row],[SIT FONDOS]])</f>
        <v>1.1.01.02.33.03.01 002 001 C</v>
      </c>
      <c r="AR225" s="73" t="e">
        <f>IF(AND(CODIGOS2018[[#This Row],[MARCA SALUD Y CONTRALORIA]]&lt;&gt;"SALUD",COUNTIF([1]!PLANOPROG[AUX LINEA],CODIGOS2018[[#This Row],[Aux PROG CGR]])=0),"INCLUIR","OK")</f>
        <v>#REF!</v>
      </c>
      <c r="AS225" s="72" t="str">
        <f>CONCATENATE(CODIGOS2018[[#This Row],[Código CGR]]," ",CODIGOS2018[[#This Row],[CGR OEI]]," ",CODIGOS2018[[#This Row],[CGR Dest]]," ",CODIGOS2018[[#This Row],[SIT FONDOS]]," ",CODIGOS2018[[#This Row],[CGR Tercero]])</f>
        <v>1.1.01.02.33.03.01 002 001 C 000000000000000</v>
      </c>
      <c r="AT225" s="73" t="e">
        <f>IF(AND(CODIGOS2018[[#This Row],[MARCA SALUD Y CONTRALORIA]]&lt;&gt;"SALUD",COUNTIF([1]!PLANOEJEC[AUX LINEA],CODIGOS2018[[#This Row],[Aux EJEC CGR]])=0),"INCLUIR","OK")</f>
        <v>#REF!</v>
      </c>
      <c r="AU22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5" s="76" t="str">
        <f>CONCATENATE(MID(D225,1,1),".",MID(D225,3,1),".",MID(D225,4,2),".",MID(D225,6,2),".",MID(D225,8,2),".",MID(D225,10,2),".",MID(D225,12,2))</f>
        <v>1.1.01.02.33.03.01</v>
      </c>
      <c r="AW225" s="77">
        <f>+LEN(CODIGOS2018[[#This Row],[POS PRE]])</f>
        <v>13</v>
      </c>
      <c r="AX225" s="76" t="b">
        <f>+EXACT(CODIGOS2018[[#This Row],[CODIGO AUTOMATICO CGR]],CODIGOS2018[[#This Row],[Código CGR]])</f>
        <v>1</v>
      </c>
      <c r="AY225" s="78" t="s">
        <v>298</v>
      </c>
      <c r="AZ225" s="78" t="b">
        <f>EXACT(CODIGOS2018[[#This Row],[Código FUT]],CODIGOS2018[[#This Row],[CODIFICACION MARCO FISCAL]])</f>
        <v>1</v>
      </c>
      <c r="BA225" s="81" t="s">
        <v>298</v>
      </c>
      <c r="BB225" s="82" t="b">
        <f>EXACT(CODIGOS2018[[#This Row],[Código FUT]],CODIGOS2018[[#This Row],[REPORTE II TRIM]])</f>
        <v>1</v>
      </c>
      <c r="BC225" s="135" t="s">
        <v>298</v>
      </c>
      <c r="BD225" s="135" t="b">
        <f>EXACT(CODIGOS2018[[#This Row],[Código FUT]],CODIGOS2018[[#This Row],[FUT DECRETO LIQ 2019]])</f>
        <v>1</v>
      </c>
    </row>
    <row r="226" spans="1:56" s="23" customFormat="1" ht="15" customHeight="1" x14ac:dyDescent="0.25">
      <c r="A22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11010235010101 11010204 9999</v>
      </c>
      <c r="B226" s="4" t="s">
        <v>239</v>
      </c>
      <c r="C226" s="64">
        <v>1105</v>
      </c>
      <c r="D226" s="4" t="s">
        <v>14</v>
      </c>
      <c r="E226" s="64">
        <v>11010204</v>
      </c>
      <c r="F226" s="64">
        <v>9999</v>
      </c>
      <c r="G226" s="4" t="s">
        <v>381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  <c r="M226" s="65">
        <v>0</v>
      </c>
      <c r="N226" s="65">
        <v>0</v>
      </c>
      <c r="O226" s="24"/>
      <c r="P226" s="68">
        <f>CODIGOS2018[[#This Row],[RECAUDOS]]+CODIGOS2018[[#This Row],[AJUSTE]]</f>
        <v>0</v>
      </c>
      <c r="Q22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6" s="60"/>
      <c r="T226" s="60"/>
      <c r="U226" s="26" t="s">
        <v>481</v>
      </c>
      <c r="V226" s="27" t="e">
        <f>IF(Q226="SALUD","SALUD",IF(CODIGOS2018[[#This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6" s="28">
        <v>10</v>
      </c>
      <c r="AA22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6" s="28" t="s">
        <v>460</v>
      </c>
      <c r="AC22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6" s="28" t="s">
        <v>461</v>
      </c>
      <c r="AE22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6" s="28" t="s">
        <v>371</v>
      </c>
      <c r="AG226" s="46" t="s">
        <v>462</v>
      </c>
      <c r="AH22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6" s="47" t="s">
        <v>301</v>
      </c>
      <c r="AJ22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6" s="72" t="str">
        <f>CONCATENATE(CODIGOS2018[[#This Row],[Código CGR]]," ",CODIGOS2018[[#This Row],[CGR OEI]]," ",CODIGOS2018[[#This Row],[CGR Dest]]," ",CODIGOS2018[[#This Row],[SIT FONDOS]])</f>
        <v>1.1.01.02.35.01.01 002 001 C</v>
      </c>
      <c r="AR226" s="73" t="e">
        <f>IF(AND(CODIGOS2018[[#This Row],[MARCA SALUD Y CONTRALORIA]]&lt;&gt;"SALUD",COUNTIF([1]!PLANOPROG[AUX LINEA],CODIGOS2018[[#This Row],[Aux PROG CGR]])=0),"INCLUIR","OK")</f>
        <v>#REF!</v>
      </c>
      <c r="AS226" s="72" t="str">
        <f>CONCATENATE(CODIGOS2018[[#This Row],[Código CGR]]," ",CODIGOS2018[[#This Row],[CGR OEI]]," ",CODIGOS2018[[#This Row],[CGR Dest]]," ",CODIGOS2018[[#This Row],[SIT FONDOS]]," ",CODIGOS2018[[#This Row],[CGR Tercero]])</f>
        <v>1.1.01.02.35.01.01 002 001 C 000000000000000</v>
      </c>
      <c r="AT226" s="73" t="e">
        <f>IF(AND(CODIGOS2018[[#This Row],[MARCA SALUD Y CONTRALORIA]]&lt;&gt;"SALUD",COUNTIF([1]!PLANOEJEC[AUX LINEA],CODIGOS2018[[#This Row],[Aux EJEC CGR]])=0),"INCLUIR","OK")</f>
        <v>#REF!</v>
      </c>
      <c r="AU22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6" s="76" t="str">
        <f>CONCATENATE(MID(D226,1,1),".",MID(D226,3,1),".",MID(D226,4,2),".",MID(D226,6,2),".",MID(D226,8,2),".",MID(D226,10,2),".",MID(D226,12,2))</f>
        <v>1.1.01.02.35.01.01</v>
      </c>
      <c r="AW226" s="77">
        <f>+LEN(CODIGOS2018[[#This Row],[POS PRE]])</f>
        <v>15</v>
      </c>
      <c r="AX226" s="76" t="b">
        <f>+EXACT(CODIGOS2018[[#This Row],[CODIGO AUTOMATICO CGR]],CODIGOS2018[[#This Row],[Código CGR]])</f>
        <v>1</v>
      </c>
      <c r="AY226" s="78" t="s">
        <v>301</v>
      </c>
      <c r="AZ226" s="78" t="b">
        <f>EXACT(CODIGOS2018[[#This Row],[Código FUT]],CODIGOS2018[[#This Row],[CODIFICACION MARCO FISCAL]])</f>
        <v>1</v>
      </c>
      <c r="BA226" s="81" t="s">
        <v>301</v>
      </c>
      <c r="BB226" s="82" t="b">
        <f>EXACT(CODIGOS2018[[#This Row],[Código FUT]],CODIGOS2018[[#This Row],[REPORTE II TRIM]])</f>
        <v>1</v>
      </c>
      <c r="BC226" s="135" t="e">
        <v>#N/A</v>
      </c>
      <c r="BD226" s="135" t="e">
        <f>EXACT(CODIGOS2018[[#This Row],[Código FUT]],CODIGOS2018[[#This Row],[FUT DECRETO LIQ 2019]])</f>
        <v>#N/A</v>
      </c>
    </row>
    <row r="227" spans="1:56" s="23" customFormat="1" ht="15" customHeight="1" x14ac:dyDescent="0.25">
      <c r="A22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11010235010302 11010204 9999</v>
      </c>
      <c r="B227" s="4" t="s">
        <v>239</v>
      </c>
      <c r="C227" s="64">
        <v>1105</v>
      </c>
      <c r="D227" s="4" t="s">
        <v>46</v>
      </c>
      <c r="E227" s="64">
        <v>11010204</v>
      </c>
      <c r="F227" s="64">
        <v>9999</v>
      </c>
      <c r="G227" s="4" t="s">
        <v>409</v>
      </c>
      <c r="H227" s="65">
        <v>-207378467</v>
      </c>
      <c r="I227" s="65">
        <v>0</v>
      </c>
      <c r="J227" s="65">
        <v>0</v>
      </c>
      <c r="K227" s="65">
        <v>0</v>
      </c>
      <c r="L227" s="65">
        <v>0</v>
      </c>
      <c r="M227" s="65">
        <v>-207378467</v>
      </c>
      <c r="N227" s="65">
        <v>-103100238</v>
      </c>
      <c r="O227" s="24"/>
      <c r="P227" s="68">
        <f>CODIGOS2018[[#This Row],[RECAUDOS]]+CODIGOS2018[[#This Row],[AJUSTE]]</f>
        <v>-103100238</v>
      </c>
      <c r="Q22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7" s="60"/>
      <c r="T227" s="60"/>
      <c r="U227" s="26" t="s">
        <v>481</v>
      </c>
      <c r="V227" s="27" t="e">
        <f>IF(Q227="SALUD","SALUD",IF(CODIGOS2018[[#This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7" s="28">
        <v>10</v>
      </c>
      <c r="AA22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7" s="28" t="s">
        <v>460</v>
      </c>
      <c r="AC22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7" s="28" t="s">
        <v>461</v>
      </c>
      <c r="AE22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7" s="28" t="s">
        <v>371</v>
      </c>
      <c r="AG227" s="46" t="s">
        <v>462</v>
      </c>
      <c r="AH22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7" s="47" t="s">
        <v>303</v>
      </c>
      <c r="AJ22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7" s="72" t="str">
        <f>CONCATENATE(CODIGOS2018[[#This Row],[Código CGR]]," ",CODIGOS2018[[#This Row],[CGR OEI]]," ",CODIGOS2018[[#This Row],[CGR Dest]]," ",CODIGOS2018[[#This Row],[SIT FONDOS]])</f>
        <v>1.1.01.02.35.01.01 002 001 C</v>
      </c>
      <c r="AR227" s="73" t="e">
        <f>IF(AND(CODIGOS2018[[#This Row],[MARCA SALUD Y CONTRALORIA]]&lt;&gt;"SALUD",COUNTIF([1]!PLANOPROG[AUX LINEA],CODIGOS2018[[#This Row],[Aux PROG CGR]])=0),"INCLUIR","OK")</f>
        <v>#REF!</v>
      </c>
      <c r="AS227" s="72" t="str">
        <f>CONCATENATE(CODIGOS2018[[#This Row],[Código CGR]]," ",CODIGOS2018[[#This Row],[CGR OEI]]," ",CODIGOS2018[[#This Row],[CGR Dest]]," ",CODIGOS2018[[#This Row],[SIT FONDOS]]," ",CODIGOS2018[[#This Row],[CGR Tercero]])</f>
        <v>1.1.01.02.35.01.01 002 001 C 000000000000000</v>
      </c>
      <c r="AT227" s="73" t="e">
        <f>IF(AND(CODIGOS2018[[#This Row],[MARCA SALUD Y CONTRALORIA]]&lt;&gt;"SALUD",COUNTIF([1]!PLANOEJEC[AUX LINEA],CODIGOS2018[[#This Row],[Aux EJEC CGR]])=0),"INCLUIR","OK")</f>
        <v>#REF!</v>
      </c>
      <c r="AU22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7" s="76" t="str">
        <f>CONCATENATE(MID(D227,1,1),".",MID(D227,3,1),".",MID(D227,4,2),".",MID(D227,6,2),".",MID(D227,8,2),".",MID(D227,10,2),".",MID(D227,12,2),".",MID(D227,14,2))</f>
        <v>1.1.01.02.35.01.03.02</v>
      </c>
      <c r="AW227" s="77">
        <f>+LEN(CODIGOS2018[[#This Row],[POS PRE]])</f>
        <v>15</v>
      </c>
      <c r="AX227" s="76" t="b">
        <f>+EXACT(CODIGOS2018[[#This Row],[CODIGO AUTOMATICO CGR]],CODIGOS2018[[#This Row],[Código CGR]])</f>
        <v>0</v>
      </c>
      <c r="AY227" s="78" t="s">
        <v>303</v>
      </c>
      <c r="AZ227" s="78" t="b">
        <f>EXACT(CODIGOS2018[[#This Row],[Código FUT]],CODIGOS2018[[#This Row],[CODIFICACION MARCO FISCAL]])</f>
        <v>1</v>
      </c>
      <c r="BA227" s="81" t="s">
        <v>303</v>
      </c>
      <c r="BB227" s="82" t="b">
        <f>EXACT(CODIGOS2018[[#This Row],[Código FUT]],CODIGOS2018[[#This Row],[REPORTE II TRIM]])</f>
        <v>1</v>
      </c>
      <c r="BC227" s="135" t="s">
        <v>303</v>
      </c>
      <c r="BD227" s="135" t="b">
        <f>EXACT(CODIGOS2018[[#This Row],[Código FUT]],CODIGOS2018[[#This Row],[FUT DECRETO LIQ 2019]])</f>
        <v>1</v>
      </c>
    </row>
    <row r="228" spans="1:56" s="23" customFormat="1" ht="15" customHeight="1" x14ac:dyDescent="0.25">
      <c r="A22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11010235030101 11010204 9999</v>
      </c>
      <c r="B228" s="4" t="s">
        <v>239</v>
      </c>
      <c r="C228" s="64">
        <v>1105</v>
      </c>
      <c r="D228" s="4" t="s">
        <v>15</v>
      </c>
      <c r="E228" s="64">
        <v>11010204</v>
      </c>
      <c r="F228" s="64">
        <v>9999</v>
      </c>
      <c r="G228" s="4" t="s">
        <v>382</v>
      </c>
      <c r="H228" s="65">
        <v>0</v>
      </c>
      <c r="I228" s="65">
        <v>0</v>
      </c>
      <c r="J228" s="65">
        <v>0</v>
      </c>
      <c r="K228" s="65">
        <v>0</v>
      </c>
      <c r="L228" s="65">
        <v>0</v>
      </c>
      <c r="M228" s="65">
        <v>0</v>
      </c>
      <c r="N228" s="65">
        <v>0</v>
      </c>
      <c r="O228" s="24"/>
      <c r="P228" s="68">
        <f>CODIGOS2018[[#This Row],[RECAUDOS]]+CODIGOS2018[[#This Row],[AJUSTE]]</f>
        <v>0</v>
      </c>
      <c r="Q22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8" s="60"/>
      <c r="T228" s="60"/>
      <c r="U228" s="26" t="s">
        <v>483</v>
      </c>
      <c r="V228" s="27" t="e">
        <f>IF(Q228="SALUD","SALUD",IF(CODIGOS2018[[#This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8" s="28">
        <v>10</v>
      </c>
      <c r="AA22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8" s="28" t="s">
        <v>460</v>
      </c>
      <c r="AC22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8" s="28" t="s">
        <v>461</v>
      </c>
      <c r="AE22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8" s="28" t="s">
        <v>371</v>
      </c>
      <c r="AG228" s="46" t="s">
        <v>539</v>
      </c>
      <c r="AH22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8" s="47" t="s">
        <v>302</v>
      </c>
      <c r="AJ22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8" s="72" t="str">
        <f>CONCATENATE(CODIGOS2018[[#This Row],[Código CGR]]," ",CODIGOS2018[[#This Row],[CGR OEI]]," ",CODIGOS2018[[#This Row],[CGR Dest]]," ",CODIGOS2018[[#This Row],[SIT FONDOS]])</f>
        <v>1.1.01.02.35.03.01 002 001 C</v>
      </c>
      <c r="AR228" s="73" t="e">
        <f>IF(AND(CODIGOS2018[[#This Row],[MARCA SALUD Y CONTRALORIA]]&lt;&gt;"SALUD",COUNTIF([1]!PLANOPROG[AUX LINEA],CODIGOS2018[[#This Row],[Aux PROG CGR]])=0),"INCLUIR","OK")</f>
        <v>#REF!</v>
      </c>
      <c r="AS228" s="72" t="str">
        <f>CONCATENATE(CODIGOS2018[[#This Row],[Código CGR]]," ",CODIGOS2018[[#This Row],[CGR OEI]]," ",CODIGOS2018[[#This Row],[CGR Dest]]," ",CODIGOS2018[[#This Row],[SIT FONDOS]]," ",CODIGOS2018[[#This Row],[CGR Tercero]])</f>
        <v>1.1.01.02.35.03.01 002 001 C 110000001700000</v>
      </c>
      <c r="AT228" s="73" t="e">
        <f>IF(AND(CODIGOS2018[[#This Row],[MARCA SALUD Y CONTRALORIA]]&lt;&gt;"SALUD",COUNTIF([1]!PLANOEJEC[AUX LINEA],CODIGOS2018[[#This Row],[Aux EJEC CGR]])=0),"INCLUIR","OK")</f>
        <v>#REF!</v>
      </c>
      <c r="AU22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8" s="76" t="str">
        <f>CONCATENATE(MID(D228,1,1),".",MID(D228,3,1),".",MID(D228,4,2),".",MID(D228,6,2),".",MID(D228,8,2),".",MID(D228,10,2),".",MID(D228,12,2))</f>
        <v>1.1.01.02.35.03.01</v>
      </c>
      <c r="AW228" s="77">
        <f>+LEN(CODIGOS2018[[#This Row],[POS PRE]])</f>
        <v>15</v>
      </c>
      <c r="AX228" s="76" t="b">
        <f>+EXACT(CODIGOS2018[[#This Row],[CODIGO AUTOMATICO CGR]],CODIGOS2018[[#This Row],[Código CGR]])</f>
        <v>1</v>
      </c>
      <c r="AY228" s="78" t="s">
        <v>302</v>
      </c>
      <c r="AZ228" s="78" t="b">
        <f>EXACT(CODIGOS2018[[#This Row],[Código FUT]],CODIGOS2018[[#This Row],[CODIFICACION MARCO FISCAL]])</f>
        <v>1</v>
      </c>
      <c r="BA228" s="81" t="s">
        <v>302</v>
      </c>
      <c r="BB228" s="82" t="b">
        <f>EXACT(CODIGOS2018[[#This Row],[Código FUT]],CODIGOS2018[[#This Row],[REPORTE II TRIM]])</f>
        <v>1</v>
      </c>
      <c r="BC228" s="135" t="e">
        <v>#N/A</v>
      </c>
      <c r="BD228" s="135" t="e">
        <f>EXACT(CODIGOS2018[[#This Row],[Código FUT]],CODIGOS2018[[#This Row],[FUT DECRETO LIQ 2019]])</f>
        <v>#N/A</v>
      </c>
    </row>
    <row r="229" spans="1:56" s="23" customFormat="1" ht="15" customHeight="1" x14ac:dyDescent="0.25">
      <c r="A22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11010235030302 11010204 9999</v>
      </c>
      <c r="B229" s="4" t="s">
        <v>239</v>
      </c>
      <c r="C229" s="64">
        <v>1105</v>
      </c>
      <c r="D229" s="4" t="s">
        <v>47</v>
      </c>
      <c r="E229" s="64">
        <v>11010204</v>
      </c>
      <c r="F229" s="64">
        <v>9999</v>
      </c>
      <c r="G229" s="4" t="s">
        <v>410</v>
      </c>
      <c r="H229" s="65">
        <v>-74231473</v>
      </c>
      <c r="I229" s="65">
        <v>0</v>
      </c>
      <c r="J229" s="65">
        <v>0</v>
      </c>
      <c r="K229" s="65">
        <v>0</v>
      </c>
      <c r="L229" s="65">
        <v>0</v>
      </c>
      <c r="M229" s="65">
        <v>-74231473</v>
      </c>
      <c r="N229" s="65">
        <v>-45264371</v>
      </c>
      <c r="O229" s="24"/>
      <c r="P229" s="68">
        <f>CODIGOS2018[[#This Row],[RECAUDOS]]+CODIGOS2018[[#This Row],[AJUSTE]]</f>
        <v>-45264371</v>
      </c>
      <c r="Q22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2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29" s="60"/>
      <c r="T229" s="60"/>
      <c r="U229" s="26" t="s">
        <v>483</v>
      </c>
      <c r="V229" s="27" t="e">
        <f>IF(Q229="SALUD","SALUD",IF(CODIGOS2018[[#This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2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2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2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29" s="28">
        <v>10</v>
      </c>
      <c r="AA22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29" s="28" t="s">
        <v>460</v>
      </c>
      <c r="AC22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29" s="28" t="s">
        <v>461</v>
      </c>
      <c r="AE22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29" s="28" t="s">
        <v>371</v>
      </c>
      <c r="AG229" s="46" t="s">
        <v>462</v>
      </c>
      <c r="AH22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29" s="47" t="s">
        <v>304</v>
      </c>
      <c r="AJ22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2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2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29" s="72" t="str">
        <f>CONCATENATE(CODIGOS2018[[#This Row],[Código CGR]]," ",CODIGOS2018[[#This Row],[CGR OEI]]," ",CODIGOS2018[[#This Row],[CGR Dest]]," ",CODIGOS2018[[#This Row],[SIT FONDOS]])</f>
        <v>1.1.01.02.35.03.01 002 001 C</v>
      </c>
      <c r="AR229" s="73" t="e">
        <f>IF(AND(CODIGOS2018[[#This Row],[MARCA SALUD Y CONTRALORIA]]&lt;&gt;"SALUD",COUNTIF([1]!PLANOPROG[AUX LINEA],CODIGOS2018[[#This Row],[Aux PROG CGR]])=0),"INCLUIR","OK")</f>
        <v>#REF!</v>
      </c>
      <c r="AS229" s="72" t="str">
        <f>CONCATENATE(CODIGOS2018[[#This Row],[Código CGR]]," ",CODIGOS2018[[#This Row],[CGR OEI]]," ",CODIGOS2018[[#This Row],[CGR Dest]]," ",CODIGOS2018[[#This Row],[SIT FONDOS]]," ",CODIGOS2018[[#This Row],[CGR Tercero]])</f>
        <v>1.1.01.02.35.03.01 002 001 C 000000000000000</v>
      </c>
      <c r="AT229" s="73" t="e">
        <f>IF(AND(CODIGOS2018[[#This Row],[MARCA SALUD Y CONTRALORIA]]&lt;&gt;"SALUD",COUNTIF([1]!PLANOEJEC[AUX LINEA],CODIGOS2018[[#This Row],[Aux EJEC CGR]])=0),"INCLUIR","OK")</f>
        <v>#REF!</v>
      </c>
      <c r="AU22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29" s="76" t="str">
        <f>CONCATENATE(MID(D229,1,1),".",MID(D229,3,1),".",MID(D229,4,2),".",MID(D229,6,2),".",MID(D229,8,2),".",MID(D229,10,2),".",MID(D229,12,2),".",MID(D229,14,2))</f>
        <v>1.1.01.02.35.03.03.02</v>
      </c>
      <c r="AW229" s="77">
        <f>+LEN(CODIGOS2018[[#This Row],[POS PRE]])</f>
        <v>15</v>
      </c>
      <c r="AX229" s="76" t="b">
        <f>+EXACT(CODIGOS2018[[#This Row],[CODIGO AUTOMATICO CGR]],CODIGOS2018[[#This Row],[Código CGR]])</f>
        <v>0</v>
      </c>
      <c r="AY229" s="78" t="s">
        <v>304</v>
      </c>
      <c r="AZ229" s="78" t="b">
        <f>EXACT(CODIGOS2018[[#This Row],[Código FUT]],CODIGOS2018[[#This Row],[CODIFICACION MARCO FISCAL]])</f>
        <v>1</v>
      </c>
      <c r="BA229" s="81" t="s">
        <v>304</v>
      </c>
      <c r="BB229" s="82" t="b">
        <f>EXACT(CODIGOS2018[[#This Row],[Código FUT]],CODIGOS2018[[#This Row],[REPORTE II TRIM]])</f>
        <v>1</v>
      </c>
      <c r="BC229" s="135" t="s">
        <v>304</v>
      </c>
      <c r="BD229" s="135" t="b">
        <f>EXACT(CODIGOS2018[[#This Row],[Código FUT]],CODIGOS2018[[#This Row],[FUT DECRETO LIQ 2019]])</f>
        <v>1</v>
      </c>
    </row>
    <row r="230" spans="1:56" s="23" customFormat="1" ht="15" customHeight="1" x14ac:dyDescent="0.25">
      <c r="A23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11010237 11010205 9999</v>
      </c>
      <c r="B230" s="4" t="s">
        <v>239</v>
      </c>
      <c r="C230" s="64">
        <v>1105</v>
      </c>
      <c r="D230" s="4" t="s">
        <v>16</v>
      </c>
      <c r="E230" s="64">
        <v>11010205</v>
      </c>
      <c r="F230" s="64">
        <v>9999</v>
      </c>
      <c r="G230" s="4" t="s">
        <v>383</v>
      </c>
      <c r="H230" s="65">
        <v>-3420000</v>
      </c>
      <c r="I230" s="65">
        <v>0</v>
      </c>
      <c r="J230" s="65">
        <v>0</v>
      </c>
      <c r="K230" s="65">
        <v>-21500000</v>
      </c>
      <c r="L230" s="65">
        <v>0</v>
      </c>
      <c r="M230" s="65">
        <v>-24920000</v>
      </c>
      <c r="N230" s="65">
        <v>-28631032</v>
      </c>
      <c r="O230" s="24"/>
      <c r="P230" s="68">
        <f>CODIGOS2018[[#This Row],[RECAUDOS]]+CODIGOS2018[[#This Row],[AJUSTE]]</f>
        <v>-28631032</v>
      </c>
      <c r="Q23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0" s="60"/>
      <c r="T230" s="60"/>
      <c r="U230" s="26" t="s">
        <v>485</v>
      </c>
      <c r="V230" s="27" t="e">
        <f>IF(Q230="SALUD","SALUD",IF(CODIGOS2018[[#This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0" s="28">
        <v>10</v>
      </c>
      <c r="AA23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0" s="28" t="s">
        <v>460</v>
      </c>
      <c r="AC23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0" s="28" t="s">
        <v>461</v>
      </c>
      <c r="AE23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0" s="28" t="s">
        <v>371</v>
      </c>
      <c r="AG230" s="46" t="s">
        <v>462</v>
      </c>
      <c r="AH23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0" s="47" t="s">
        <v>309</v>
      </c>
      <c r="AJ23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0" s="72" t="str">
        <f>CONCATENATE(CODIGOS2018[[#This Row],[Código CGR]]," ",CODIGOS2018[[#This Row],[CGR OEI]]," ",CODIGOS2018[[#This Row],[CGR Dest]]," ",CODIGOS2018[[#This Row],[SIT FONDOS]])</f>
        <v>1.1.01.02.37 002 001 C</v>
      </c>
      <c r="AR230" s="73" t="e">
        <f>IF(AND(CODIGOS2018[[#This Row],[MARCA SALUD Y CONTRALORIA]]&lt;&gt;"SALUD",COUNTIF([1]!PLANOPROG[AUX LINEA],CODIGOS2018[[#This Row],[Aux PROG CGR]])=0),"INCLUIR","OK")</f>
        <v>#REF!</v>
      </c>
      <c r="AS230" s="72" t="str">
        <f>CONCATENATE(CODIGOS2018[[#This Row],[Código CGR]]," ",CODIGOS2018[[#This Row],[CGR OEI]]," ",CODIGOS2018[[#This Row],[CGR Dest]]," ",CODIGOS2018[[#This Row],[SIT FONDOS]]," ",CODIGOS2018[[#This Row],[CGR Tercero]])</f>
        <v>1.1.01.02.37 002 001 C 000000000000000</v>
      </c>
      <c r="AT230" s="73" t="e">
        <f>IF(AND(CODIGOS2018[[#This Row],[MARCA SALUD Y CONTRALORIA]]&lt;&gt;"SALUD",COUNTIF([1]!PLANOEJEC[AUX LINEA],CODIGOS2018[[#This Row],[Aux EJEC CGR]])=0),"INCLUIR","OK")</f>
        <v>#REF!</v>
      </c>
      <c r="AU23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0" s="76" t="str">
        <f>CONCATENATE(MID(D230,1,1),".",MID(D230,3,1),".",MID(D230,4,2),".",MID(D230,6,2),".",MID(D230,8,2))</f>
        <v>1.1.01.02.37</v>
      </c>
      <c r="AW230" s="77">
        <f>+LEN(CODIGOS2018[[#This Row],[POS PRE]])</f>
        <v>9</v>
      </c>
      <c r="AX230" s="76" t="b">
        <f>+EXACT(CODIGOS2018[[#This Row],[CODIGO AUTOMATICO CGR]],CODIGOS2018[[#This Row],[Código CGR]])</f>
        <v>1</v>
      </c>
      <c r="AY230" s="78" t="s">
        <v>309</v>
      </c>
      <c r="AZ230" s="78" t="b">
        <f>EXACT(CODIGOS2018[[#This Row],[Código FUT]],CODIGOS2018[[#This Row],[CODIFICACION MARCO FISCAL]])</f>
        <v>1</v>
      </c>
      <c r="BA230" s="81" t="s">
        <v>309</v>
      </c>
      <c r="BB230" s="82" t="b">
        <f>EXACT(CODIGOS2018[[#This Row],[Código FUT]],CODIGOS2018[[#This Row],[REPORTE II TRIM]])</f>
        <v>1</v>
      </c>
      <c r="BC230" s="135" t="s">
        <v>309</v>
      </c>
      <c r="BD230" s="135" t="b">
        <f>EXACT(CODIGOS2018[[#This Row],[Código FUT]],CODIGOS2018[[#This Row],[FUT DECRETO LIQ 2019]])</f>
        <v>1</v>
      </c>
    </row>
    <row r="231" spans="1:56" s="23" customFormat="1" ht="15" customHeight="1" x14ac:dyDescent="0.25">
      <c r="A23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110102610301 11010207 9999</v>
      </c>
      <c r="B231" s="4" t="s">
        <v>239</v>
      </c>
      <c r="C231" s="64">
        <v>1105</v>
      </c>
      <c r="D231" s="4" t="s">
        <v>48</v>
      </c>
      <c r="E231" s="64">
        <v>11010207</v>
      </c>
      <c r="F231" s="64">
        <v>9999</v>
      </c>
      <c r="G231" s="4" t="s">
        <v>411</v>
      </c>
      <c r="H231" s="65">
        <v>-100882970</v>
      </c>
      <c r="I231" s="65">
        <v>0</v>
      </c>
      <c r="J231" s="65">
        <v>0</v>
      </c>
      <c r="K231" s="65">
        <v>0</v>
      </c>
      <c r="L231" s="65">
        <v>0</v>
      </c>
      <c r="M231" s="65">
        <v>-100882970</v>
      </c>
      <c r="N231" s="65">
        <v>-96763864</v>
      </c>
      <c r="O231" s="24"/>
      <c r="P231" s="68">
        <f>CODIGOS2018[[#This Row],[RECAUDOS]]+CODIGOS2018[[#This Row],[AJUSTE]]</f>
        <v>-96763864</v>
      </c>
      <c r="Q23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1" s="60"/>
      <c r="T231" s="60"/>
      <c r="U231" s="26" t="s">
        <v>486</v>
      </c>
      <c r="V231" s="27" t="e">
        <f>IF(Q231="SALUD","SALUD",IF(CODIGOS2018[[#This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1" s="28">
        <v>10</v>
      </c>
      <c r="AA23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1" s="28" t="s">
        <v>460</v>
      </c>
      <c r="AC23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1" s="28" t="s">
        <v>461</v>
      </c>
      <c r="AE23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1" s="28" t="s">
        <v>371</v>
      </c>
      <c r="AG231" s="46" t="s">
        <v>462</v>
      </c>
      <c r="AH23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1" s="47" t="s">
        <v>310</v>
      </c>
      <c r="AJ23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1" s="72" t="str">
        <f>CONCATENATE(CODIGOS2018[[#This Row],[Código CGR]]," ",CODIGOS2018[[#This Row],[CGR OEI]]," ",CODIGOS2018[[#This Row],[CGR Dest]]," ",CODIGOS2018[[#This Row],[SIT FONDOS]])</f>
        <v>1.1.01.02.61.01 002 001 C</v>
      </c>
      <c r="AR231" s="73" t="e">
        <f>IF(AND(CODIGOS2018[[#This Row],[MARCA SALUD Y CONTRALORIA]]&lt;&gt;"SALUD",COUNTIF([1]!PLANOPROG[AUX LINEA],CODIGOS2018[[#This Row],[Aux PROG CGR]])=0),"INCLUIR","OK")</f>
        <v>#REF!</v>
      </c>
      <c r="AS231" s="72" t="str">
        <f>CONCATENATE(CODIGOS2018[[#This Row],[Código CGR]]," ",CODIGOS2018[[#This Row],[CGR OEI]]," ",CODIGOS2018[[#This Row],[CGR Dest]]," ",CODIGOS2018[[#This Row],[SIT FONDOS]]," ",CODIGOS2018[[#This Row],[CGR Tercero]])</f>
        <v>1.1.01.02.61.01 002 001 C 000000000000000</v>
      </c>
      <c r="AT231" s="73" t="e">
        <f>IF(AND(CODIGOS2018[[#This Row],[MARCA SALUD Y CONTRALORIA]]&lt;&gt;"SALUD",COUNTIF([1]!PLANOEJEC[AUX LINEA],CODIGOS2018[[#This Row],[Aux EJEC CGR]])=0),"INCLUIR","OK")</f>
        <v>#REF!</v>
      </c>
      <c r="AU23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1" s="76" t="str">
        <f>CONCATENATE(MID(D231,1,1),".",MID(D231,3,1),".",MID(D231,4,2),".",MID(D231,6,2),".",MID(D231,8,2),".",MID(D231,10,2),".",MID(D231,12,2))</f>
        <v>1.1.01.02.61.03.01</v>
      </c>
      <c r="AW231" s="77">
        <f>+LEN(CODIGOS2018[[#This Row],[POS PRE]])</f>
        <v>13</v>
      </c>
      <c r="AX231" s="76" t="b">
        <f>+EXACT(CODIGOS2018[[#This Row],[CODIGO AUTOMATICO CGR]],CODIGOS2018[[#This Row],[Código CGR]])</f>
        <v>0</v>
      </c>
      <c r="AY231" s="78" t="s">
        <v>310</v>
      </c>
      <c r="AZ231" s="78" t="b">
        <f>EXACT(CODIGOS2018[[#This Row],[Código FUT]],CODIGOS2018[[#This Row],[CODIFICACION MARCO FISCAL]])</f>
        <v>1</v>
      </c>
      <c r="BA231" s="81" t="s">
        <v>310</v>
      </c>
      <c r="BB231" s="82" t="b">
        <f>EXACT(CODIGOS2018[[#This Row],[Código FUT]],CODIGOS2018[[#This Row],[REPORTE II TRIM]])</f>
        <v>1</v>
      </c>
      <c r="BC231" s="135" t="s">
        <v>310</v>
      </c>
      <c r="BD231" s="135" t="b">
        <f>EXACT(CODIGOS2018[[#This Row],[Código FUT]],CODIGOS2018[[#This Row],[FUT DECRETO LIQ 2019]])</f>
        <v>1</v>
      </c>
    </row>
    <row r="232" spans="1:56" s="23" customFormat="1" ht="15" customHeight="1" x14ac:dyDescent="0.25">
      <c r="A23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1102010101 11020101 9999</v>
      </c>
      <c r="B232" s="4" t="s">
        <v>239</v>
      </c>
      <c r="C232" s="64">
        <v>1105</v>
      </c>
      <c r="D232" s="4" t="s">
        <v>18</v>
      </c>
      <c r="E232" s="64">
        <v>11020101</v>
      </c>
      <c r="F232" s="64">
        <v>9999</v>
      </c>
      <c r="G232" s="4" t="s">
        <v>385</v>
      </c>
      <c r="H232" s="65">
        <v>-3080000</v>
      </c>
      <c r="I232" s="65">
        <v>0</v>
      </c>
      <c r="J232" s="65">
        <v>0</v>
      </c>
      <c r="K232" s="65">
        <v>0</v>
      </c>
      <c r="L232" s="65">
        <v>0</v>
      </c>
      <c r="M232" s="65">
        <v>-3080000</v>
      </c>
      <c r="N232" s="65">
        <v>-2951873</v>
      </c>
      <c r="O232" s="24"/>
      <c r="P232" s="68">
        <f>CODIGOS2018[[#This Row],[RECAUDOS]]+CODIGOS2018[[#This Row],[AJUSTE]]</f>
        <v>-2951873</v>
      </c>
      <c r="Q23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2" s="60"/>
      <c r="T232" s="60"/>
      <c r="U232" s="26" t="s">
        <v>498</v>
      </c>
      <c r="V232" s="27" t="e">
        <f>IF(Q232="SALUD","SALUD",IF(CODIGOS2018[[#This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2" s="28">
        <v>10</v>
      </c>
      <c r="AA23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2" s="28" t="s">
        <v>499</v>
      </c>
      <c r="AC23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2" s="28" t="s">
        <v>461</v>
      </c>
      <c r="AE23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2" s="28" t="s">
        <v>371</v>
      </c>
      <c r="AG232" s="46" t="s">
        <v>462</v>
      </c>
      <c r="AH23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2" s="47" t="s">
        <v>334</v>
      </c>
      <c r="AJ23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2" s="72" t="str">
        <f>CONCATENATE(CODIGOS2018[[#This Row],[Código CGR]]," ",CODIGOS2018[[#This Row],[CGR OEI]]," ",CODIGOS2018[[#This Row],[CGR Dest]]," ",CODIGOS2018[[#This Row],[SIT FONDOS]])</f>
        <v>1.1.02.01.01.01 005 001 C</v>
      </c>
      <c r="AR232" s="73" t="e">
        <f>IF(AND(CODIGOS2018[[#This Row],[MARCA SALUD Y CONTRALORIA]]&lt;&gt;"SALUD",COUNTIF([1]!PLANOPROG[AUX LINEA],CODIGOS2018[[#This Row],[Aux PROG CGR]])=0),"INCLUIR","OK")</f>
        <v>#REF!</v>
      </c>
      <c r="AS232" s="72" t="str">
        <f>CONCATENATE(CODIGOS2018[[#This Row],[Código CGR]]," ",CODIGOS2018[[#This Row],[CGR OEI]]," ",CODIGOS2018[[#This Row],[CGR Dest]]," ",CODIGOS2018[[#This Row],[SIT FONDOS]]," ",CODIGOS2018[[#This Row],[CGR Tercero]])</f>
        <v>1.1.02.01.01.01 005 001 C 000000000000000</v>
      </c>
      <c r="AT232" s="73" t="e">
        <f>IF(AND(CODIGOS2018[[#This Row],[MARCA SALUD Y CONTRALORIA]]&lt;&gt;"SALUD",COUNTIF([1]!PLANOEJEC[AUX LINEA],CODIGOS2018[[#This Row],[Aux EJEC CGR]])=0),"INCLUIR","OK")</f>
        <v>#REF!</v>
      </c>
      <c r="AU23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2" s="76" t="str">
        <f>CONCATENATE(MID(D232,1,1),".",MID(D232,3,1),".",MID(D232,4,2),".",MID(D232,6,2),".",MID(D232,8,2),".",MID(D232,10,2))</f>
        <v>1.1.02.01.01.01</v>
      </c>
      <c r="AW232" s="77">
        <f>+LEN(CODIGOS2018[[#This Row],[POS PRE]])</f>
        <v>11</v>
      </c>
      <c r="AX232" s="76" t="b">
        <f>+EXACT(CODIGOS2018[[#This Row],[CODIGO AUTOMATICO CGR]],CODIGOS2018[[#This Row],[Código CGR]])</f>
        <v>1</v>
      </c>
      <c r="AY232" s="78" t="s">
        <v>334</v>
      </c>
      <c r="AZ232" s="78" t="b">
        <f>EXACT(CODIGOS2018[[#This Row],[Código FUT]],CODIGOS2018[[#This Row],[CODIFICACION MARCO FISCAL]])</f>
        <v>1</v>
      </c>
      <c r="BA232" s="81" t="s">
        <v>334</v>
      </c>
      <c r="BB232" s="82" t="b">
        <f>EXACT(CODIGOS2018[[#This Row],[Código FUT]],CODIGOS2018[[#This Row],[REPORTE II TRIM]])</f>
        <v>1</v>
      </c>
      <c r="BC232" s="135" t="s">
        <v>334</v>
      </c>
      <c r="BD232" s="135" t="b">
        <f>EXACT(CODIGOS2018[[#This Row],[Código FUT]],CODIGOS2018[[#This Row],[FUT DECRETO LIQ 2019]])</f>
        <v>1</v>
      </c>
    </row>
    <row r="233" spans="1:56" s="23" customFormat="1" ht="15" customHeight="1" x14ac:dyDescent="0.25">
      <c r="A23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110201012101 11020101 9999</v>
      </c>
      <c r="B233" s="4" t="s">
        <v>239</v>
      </c>
      <c r="C233" s="64">
        <v>1105</v>
      </c>
      <c r="D233" s="4" t="s">
        <v>19</v>
      </c>
      <c r="E233" s="64">
        <v>11020101</v>
      </c>
      <c r="F233" s="64">
        <v>9999</v>
      </c>
      <c r="G233" s="4" t="s">
        <v>386</v>
      </c>
      <c r="H233" s="65">
        <v>-11500000</v>
      </c>
      <c r="I233" s="65">
        <v>0</v>
      </c>
      <c r="J233" s="65">
        <v>0</v>
      </c>
      <c r="K233" s="65">
        <v>0</v>
      </c>
      <c r="L233" s="65">
        <v>0</v>
      </c>
      <c r="M233" s="65">
        <v>-11500000</v>
      </c>
      <c r="N233" s="65">
        <v>-9840133</v>
      </c>
      <c r="O233" s="24"/>
      <c r="P233" s="68">
        <f>CODIGOS2018[[#This Row],[RECAUDOS]]+CODIGOS2018[[#This Row],[AJUSTE]]</f>
        <v>-9840133</v>
      </c>
      <c r="Q23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3" s="60"/>
      <c r="T233" s="60"/>
      <c r="U233" s="26" t="s">
        <v>501</v>
      </c>
      <c r="V233" s="27" t="e">
        <f>IF(Q233="SALUD","SALUD",IF(CODIGOS2018[[#This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3" s="28">
        <v>10</v>
      </c>
      <c r="AA23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3" s="28" t="s">
        <v>499</v>
      </c>
      <c r="AC23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3" s="28" t="s">
        <v>461</v>
      </c>
      <c r="AE23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3" s="28" t="s">
        <v>371</v>
      </c>
      <c r="AG233" s="46" t="s">
        <v>462</v>
      </c>
      <c r="AH23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3" s="47" t="s">
        <v>319</v>
      </c>
      <c r="AJ23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3" s="72" t="str">
        <f>CONCATENATE(CODIGOS2018[[#This Row],[Código CGR]]," ",CODIGOS2018[[#This Row],[CGR OEI]]," ",CODIGOS2018[[#This Row],[CGR Dest]]," ",CODIGOS2018[[#This Row],[SIT FONDOS]])</f>
        <v>1.1.02.01.01.21.01 005 001 C</v>
      </c>
      <c r="AR233" s="73" t="e">
        <f>IF(AND(CODIGOS2018[[#This Row],[MARCA SALUD Y CONTRALORIA]]&lt;&gt;"SALUD",COUNTIF([1]!PLANOPROG[AUX LINEA],CODIGOS2018[[#This Row],[Aux PROG CGR]])=0),"INCLUIR","OK")</f>
        <v>#REF!</v>
      </c>
      <c r="AS233" s="72" t="str">
        <f>CONCATENATE(CODIGOS2018[[#This Row],[Código CGR]]," ",CODIGOS2018[[#This Row],[CGR OEI]]," ",CODIGOS2018[[#This Row],[CGR Dest]]," ",CODIGOS2018[[#This Row],[SIT FONDOS]]," ",CODIGOS2018[[#This Row],[CGR Tercero]])</f>
        <v>1.1.02.01.01.21.01 005 001 C 000000000000000</v>
      </c>
      <c r="AT233" s="73" t="e">
        <f>IF(AND(CODIGOS2018[[#This Row],[MARCA SALUD Y CONTRALORIA]]&lt;&gt;"SALUD",COUNTIF([1]!PLANOEJEC[AUX LINEA],CODIGOS2018[[#This Row],[Aux EJEC CGR]])=0),"INCLUIR","OK")</f>
        <v>#REF!</v>
      </c>
      <c r="AU23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3" s="76" t="str">
        <f>CONCATENATE(MID(D233,1,1),".",MID(D233,3,1),".",MID(D233,4,2),".",MID(D233,6,2),".",MID(D233,8,2),".",MID(D233,10,2),".",MID(D233,12,2))</f>
        <v>1.1.02.01.01.21.01</v>
      </c>
      <c r="AW233" s="77">
        <f>+LEN(CODIGOS2018[[#This Row],[POS PRE]])</f>
        <v>13</v>
      </c>
      <c r="AX233" s="76" t="b">
        <f>+EXACT(CODIGOS2018[[#This Row],[CODIGO AUTOMATICO CGR]],CODIGOS2018[[#This Row],[Código CGR]])</f>
        <v>1</v>
      </c>
      <c r="AY233" s="78" t="s">
        <v>319</v>
      </c>
      <c r="AZ233" s="78" t="b">
        <f>EXACT(CODIGOS2018[[#This Row],[Código FUT]],CODIGOS2018[[#This Row],[CODIFICACION MARCO FISCAL]])</f>
        <v>1</v>
      </c>
      <c r="BA233" s="81" t="s">
        <v>319</v>
      </c>
      <c r="BB233" s="82" t="b">
        <f>EXACT(CODIGOS2018[[#This Row],[Código FUT]],CODIGOS2018[[#This Row],[REPORTE II TRIM]])</f>
        <v>1</v>
      </c>
      <c r="BC233" s="135" t="s">
        <v>319</v>
      </c>
      <c r="BD233" s="135" t="b">
        <f>EXACT(CODIGOS2018[[#This Row],[Código FUT]],CODIGOS2018[[#This Row],[FUT DECRETO LIQ 2019]])</f>
        <v>1</v>
      </c>
    </row>
    <row r="234" spans="1:56" s="23" customFormat="1" ht="15" customHeight="1" x14ac:dyDescent="0.25">
      <c r="A23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110201030102 11020102 9999</v>
      </c>
      <c r="B234" s="4" t="s">
        <v>239</v>
      </c>
      <c r="C234" s="64">
        <v>1105</v>
      </c>
      <c r="D234" s="4" t="s">
        <v>22</v>
      </c>
      <c r="E234" s="64">
        <v>11020102</v>
      </c>
      <c r="F234" s="64">
        <v>9999</v>
      </c>
      <c r="G234" s="4" t="s">
        <v>389</v>
      </c>
      <c r="H234" s="65">
        <v>-1100000</v>
      </c>
      <c r="I234" s="65">
        <v>0</v>
      </c>
      <c r="J234" s="65">
        <v>0</v>
      </c>
      <c r="K234" s="65">
        <v>0</v>
      </c>
      <c r="L234" s="65">
        <v>0</v>
      </c>
      <c r="M234" s="65">
        <v>-1100000</v>
      </c>
      <c r="N234" s="65">
        <v>-1970873</v>
      </c>
      <c r="O234" s="24"/>
      <c r="P234" s="68">
        <f>CODIGOS2018[[#This Row],[RECAUDOS]]+CODIGOS2018[[#This Row],[AJUSTE]]</f>
        <v>-1970873</v>
      </c>
      <c r="Q23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4" s="60"/>
      <c r="T234" s="60"/>
      <c r="U234" s="26" t="s">
        <v>502</v>
      </c>
      <c r="V234" s="27" t="e">
        <f>IF(Q234="SALUD","SALUD",IF(CODIGOS2018[[#This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4" s="28">
        <v>10</v>
      </c>
      <c r="AA23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4" s="28" t="s">
        <v>503</v>
      </c>
      <c r="AC23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4" s="28" t="s">
        <v>915</v>
      </c>
      <c r="AE23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4" s="28" t="s">
        <v>371</v>
      </c>
      <c r="AG234" s="46" t="s">
        <v>462</v>
      </c>
      <c r="AH23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4" s="47" t="s">
        <v>320</v>
      </c>
      <c r="AJ23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4" s="72" t="str">
        <f>CONCATENATE(CODIGOS2018[[#This Row],[Código CGR]]," ",CODIGOS2018[[#This Row],[CGR OEI]]," ",CODIGOS2018[[#This Row],[CGR Dest]]," ",CODIGOS2018[[#This Row],[SIT FONDOS]])</f>
        <v>1.1.02.01.03.01 006 018 C</v>
      </c>
      <c r="AR234" s="73" t="e">
        <f>IF(AND(CODIGOS2018[[#This Row],[MARCA SALUD Y CONTRALORIA]]&lt;&gt;"SALUD",COUNTIF([1]!PLANOPROG[AUX LINEA],CODIGOS2018[[#This Row],[Aux PROG CGR]])=0),"INCLUIR","OK")</f>
        <v>#REF!</v>
      </c>
      <c r="AS234" s="72" t="str">
        <f>CONCATENATE(CODIGOS2018[[#This Row],[Código CGR]]," ",CODIGOS2018[[#This Row],[CGR OEI]]," ",CODIGOS2018[[#This Row],[CGR Dest]]," ",CODIGOS2018[[#This Row],[SIT FONDOS]]," ",CODIGOS2018[[#This Row],[CGR Tercero]])</f>
        <v>1.1.02.01.03.01 006 018 C 000000000000000</v>
      </c>
      <c r="AT234" s="73" t="e">
        <f>IF(AND(CODIGOS2018[[#This Row],[MARCA SALUD Y CONTRALORIA]]&lt;&gt;"SALUD",COUNTIF([1]!PLANOEJEC[AUX LINEA],CODIGOS2018[[#This Row],[Aux EJEC CGR]])=0),"INCLUIR","OK")</f>
        <v>#REF!</v>
      </c>
      <c r="AU23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4" s="76" t="str">
        <f t="shared" ref="AV234:AV253" si="5">CONCATENATE(MID(D234,1,1),".",MID(D234,3,1),".",MID(D234,4,2),".",MID(D234,6,2),".",MID(D234,8,2),".",MID(D234,10,2))</f>
        <v>1.1.02.01.03.01</v>
      </c>
      <c r="AW234" s="77">
        <f>+LEN(CODIGOS2018[[#This Row],[POS PRE]])</f>
        <v>13</v>
      </c>
      <c r="AX234" s="76" t="b">
        <f>+EXACT(CODIGOS2018[[#This Row],[CODIGO AUTOMATICO CGR]],CODIGOS2018[[#This Row],[Código CGR]])</f>
        <v>1</v>
      </c>
      <c r="AY234" s="78" t="s">
        <v>320</v>
      </c>
      <c r="AZ234" s="78" t="b">
        <f>EXACT(CODIGOS2018[[#This Row],[Código FUT]],CODIGOS2018[[#This Row],[CODIFICACION MARCO FISCAL]])</f>
        <v>1</v>
      </c>
      <c r="BA234" s="81" t="s">
        <v>320</v>
      </c>
      <c r="BB234" s="82" t="b">
        <f>EXACT(CODIGOS2018[[#This Row],[Código FUT]],CODIGOS2018[[#This Row],[REPORTE II TRIM]])</f>
        <v>1</v>
      </c>
      <c r="BC234" s="135" t="s">
        <v>320</v>
      </c>
      <c r="BD234" s="135" t="b">
        <f>EXACT(CODIGOS2018[[#This Row],[Código FUT]],CODIGOS2018[[#This Row],[FUT DECRETO LIQ 2019]])</f>
        <v>1</v>
      </c>
    </row>
    <row r="235" spans="1:56" s="23" customFormat="1" ht="15" customHeight="1" x14ac:dyDescent="0.25">
      <c r="A23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1102010305 11020102 9999</v>
      </c>
      <c r="B235" s="4" t="s">
        <v>239</v>
      </c>
      <c r="C235" s="64">
        <v>1105</v>
      </c>
      <c r="D235" s="4" t="s">
        <v>82</v>
      </c>
      <c r="E235" s="64">
        <v>11020102</v>
      </c>
      <c r="F235" s="64">
        <v>9999</v>
      </c>
      <c r="G235" s="4" t="s">
        <v>430</v>
      </c>
      <c r="H235" s="65">
        <v>-10000</v>
      </c>
      <c r="I235" s="65">
        <v>0</v>
      </c>
      <c r="J235" s="65">
        <v>0</v>
      </c>
      <c r="K235" s="65">
        <v>0</v>
      </c>
      <c r="L235" s="65">
        <v>0</v>
      </c>
      <c r="M235" s="65">
        <v>-10000</v>
      </c>
      <c r="N235" s="65">
        <v>0</v>
      </c>
      <c r="O235" s="24"/>
      <c r="P235" s="68">
        <f>CODIGOS2018[[#This Row],[RECAUDOS]]+CODIGOS2018[[#This Row],[AJUSTE]]</f>
        <v>0</v>
      </c>
      <c r="Q23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5" s="60"/>
      <c r="T235" s="60"/>
      <c r="U235" s="26" t="s">
        <v>504</v>
      </c>
      <c r="V235" s="27" t="e">
        <f>IF(Q235="SALUD","SALUD",IF(CODIGOS2018[[#This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5" s="28">
        <v>10</v>
      </c>
      <c r="AA23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5" s="28" t="s">
        <v>503</v>
      </c>
      <c r="AC23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5" s="28" t="s">
        <v>915</v>
      </c>
      <c r="AE23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5" s="28" t="s">
        <v>371</v>
      </c>
      <c r="AG235" s="46" t="s">
        <v>462</v>
      </c>
      <c r="AH23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5" s="47" t="s">
        <v>321</v>
      </c>
      <c r="AJ23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5" s="72" t="str">
        <f>CONCATENATE(CODIGOS2018[[#This Row],[Código CGR]]," ",CODIGOS2018[[#This Row],[CGR OEI]]," ",CODIGOS2018[[#This Row],[CGR Dest]]," ",CODIGOS2018[[#This Row],[SIT FONDOS]])</f>
        <v>1.1.02.01.03.05 006 018 C</v>
      </c>
      <c r="AR235" s="73" t="e">
        <f>IF(AND(CODIGOS2018[[#This Row],[MARCA SALUD Y CONTRALORIA]]&lt;&gt;"SALUD",COUNTIF([1]!PLANOPROG[AUX LINEA],CODIGOS2018[[#This Row],[Aux PROG CGR]])=0),"INCLUIR","OK")</f>
        <v>#REF!</v>
      </c>
      <c r="AS235" s="72" t="str">
        <f>CONCATENATE(CODIGOS2018[[#This Row],[Código CGR]]," ",CODIGOS2018[[#This Row],[CGR OEI]]," ",CODIGOS2018[[#This Row],[CGR Dest]]," ",CODIGOS2018[[#This Row],[SIT FONDOS]]," ",CODIGOS2018[[#This Row],[CGR Tercero]])</f>
        <v>1.1.02.01.03.05 006 018 C 000000000000000</v>
      </c>
      <c r="AT235" s="73" t="e">
        <f>IF(AND(CODIGOS2018[[#This Row],[MARCA SALUD Y CONTRALORIA]]&lt;&gt;"SALUD",COUNTIF([1]!PLANOEJEC[AUX LINEA],CODIGOS2018[[#This Row],[Aux EJEC CGR]])=0),"INCLUIR","OK")</f>
        <v>#REF!</v>
      </c>
      <c r="AU23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5" s="76" t="str">
        <f t="shared" si="5"/>
        <v>1.1.02.01.03.05</v>
      </c>
      <c r="AW235" s="77">
        <f>+LEN(CODIGOS2018[[#This Row],[POS PRE]])</f>
        <v>11</v>
      </c>
      <c r="AX235" s="76" t="b">
        <f>+EXACT(CODIGOS2018[[#This Row],[CODIGO AUTOMATICO CGR]],CODIGOS2018[[#This Row],[Código CGR]])</f>
        <v>1</v>
      </c>
      <c r="AY235" s="78" t="s">
        <v>321</v>
      </c>
      <c r="AZ235" s="78" t="b">
        <f>EXACT(CODIGOS2018[[#This Row],[Código FUT]],CODIGOS2018[[#This Row],[CODIFICACION MARCO FISCAL]])</f>
        <v>1</v>
      </c>
      <c r="BA235" s="81" t="s">
        <v>321</v>
      </c>
      <c r="BB235" s="82" t="b">
        <f>EXACT(CODIGOS2018[[#This Row],[Código FUT]],CODIGOS2018[[#This Row],[REPORTE II TRIM]])</f>
        <v>1</v>
      </c>
      <c r="BC235" s="135" t="e">
        <v>#N/A</v>
      </c>
      <c r="BD235" s="135" t="e">
        <f>EXACT(CODIGOS2018[[#This Row],[Código FUT]],CODIGOS2018[[#This Row],[FUT DECRETO LIQ 2019]])</f>
        <v>#N/A</v>
      </c>
    </row>
    <row r="236" spans="1:56" s="23" customFormat="1" ht="15" customHeight="1" x14ac:dyDescent="0.25">
      <c r="A23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1102010307 11020102 9999</v>
      </c>
      <c r="B236" s="4" t="s">
        <v>239</v>
      </c>
      <c r="C236" s="64">
        <v>1105</v>
      </c>
      <c r="D236" s="4" t="s">
        <v>83</v>
      </c>
      <c r="E236" s="64">
        <v>11020102</v>
      </c>
      <c r="F236" s="64">
        <v>9999</v>
      </c>
      <c r="G236" s="4" t="s">
        <v>431</v>
      </c>
      <c r="H236" s="65">
        <v>-195634</v>
      </c>
      <c r="I236" s="65">
        <v>0</v>
      </c>
      <c r="J236" s="65">
        <v>0</v>
      </c>
      <c r="K236" s="65">
        <v>0</v>
      </c>
      <c r="L236" s="65">
        <v>0</v>
      </c>
      <c r="M236" s="65">
        <v>-195634</v>
      </c>
      <c r="N236" s="65">
        <v>0</v>
      </c>
      <c r="O236" s="24"/>
      <c r="P236" s="68">
        <f>CODIGOS2018[[#This Row],[RECAUDOS]]+CODIGOS2018[[#This Row],[AJUSTE]]</f>
        <v>0</v>
      </c>
      <c r="Q23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6" s="60"/>
      <c r="T236" s="60"/>
      <c r="U236" s="26" t="s">
        <v>505</v>
      </c>
      <c r="V236" s="27" t="e">
        <f>IF(Q236="SALUD","SALUD",IF(CODIGOS2018[[#This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6" s="28">
        <v>10</v>
      </c>
      <c r="AA23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6" s="28" t="s">
        <v>503</v>
      </c>
      <c r="AC23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6" s="28" t="s">
        <v>915</v>
      </c>
      <c r="AE23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6" s="28" t="s">
        <v>371</v>
      </c>
      <c r="AG236" s="46" t="s">
        <v>462</v>
      </c>
      <c r="AH23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6" s="47" t="s">
        <v>322</v>
      </c>
      <c r="AJ23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6" s="72" t="str">
        <f>CONCATENATE(CODIGOS2018[[#This Row],[Código CGR]]," ",CODIGOS2018[[#This Row],[CGR OEI]]," ",CODIGOS2018[[#This Row],[CGR Dest]]," ",CODIGOS2018[[#This Row],[SIT FONDOS]])</f>
        <v>1.1.02.01.03.07 006 018 C</v>
      </c>
      <c r="AR236" s="73" t="e">
        <f>IF(AND(CODIGOS2018[[#This Row],[MARCA SALUD Y CONTRALORIA]]&lt;&gt;"SALUD",COUNTIF([1]!PLANOPROG[AUX LINEA],CODIGOS2018[[#This Row],[Aux PROG CGR]])=0),"INCLUIR","OK")</f>
        <v>#REF!</v>
      </c>
      <c r="AS236" s="72" t="str">
        <f>CONCATENATE(CODIGOS2018[[#This Row],[Código CGR]]," ",CODIGOS2018[[#This Row],[CGR OEI]]," ",CODIGOS2018[[#This Row],[CGR Dest]]," ",CODIGOS2018[[#This Row],[SIT FONDOS]]," ",CODIGOS2018[[#This Row],[CGR Tercero]])</f>
        <v>1.1.02.01.03.07 006 018 C 000000000000000</v>
      </c>
      <c r="AT236" s="73" t="e">
        <f>IF(AND(CODIGOS2018[[#This Row],[MARCA SALUD Y CONTRALORIA]]&lt;&gt;"SALUD",COUNTIF([1]!PLANOEJEC[AUX LINEA],CODIGOS2018[[#This Row],[Aux EJEC CGR]])=0),"INCLUIR","OK")</f>
        <v>#REF!</v>
      </c>
      <c r="AU23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6" s="76" t="str">
        <f t="shared" si="5"/>
        <v>1.1.02.01.03.07</v>
      </c>
      <c r="AW236" s="77">
        <f>+LEN(CODIGOS2018[[#This Row],[POS PRE]])</f>
        <v>11</v>
      </c>
      <c r="AX236" s="76" t="b">
        <f>+EXACT(CODIGOS2018[[#This Row],[CODIGO AUTOMATICO CGR]],CODIGOS2018[[#This Row],[Código CGR]])</f>
        <v>1</v>
      </c>
      <c r="AY236" s="78" t="s">
        <v>322</v>
      </c>
      <c r="AZ236" s="78" t="b">
        <f>EXACT(CODIGOS2018[[#This Row],[Código FUT]],CODIGOS2018[[#This Row],[CODIFICACION MARCO FISCAL]])</f>
        <v>1</v>
      </c>
      <c r="BA236" s="81" t="s">
        <v>322</v>
      </c>
      <c r="BB236" s="82" t="b">
        <f>EXACT(CODIGOS2018[[#This Row],[Código FUT]],CODIGOS2018[[#This Row],[REPORTE II TRIM]])</f>
        <v>1</v>
      </c>
      <c r="BC236" s="135" t="e">
        <v>#N/A</v>
      </c>
      <c r="BD236" s="135" t="e">
        <f>EXACT(CODIGOS2018[[#This Row],[Código FUT]],CODIGOS2018[[#This Row],[FUT DECRETO LIQ 2019]])</f>
        <v>#N/A</v>
      </c>
    </row>
    <row r="237" spans="1:56" s="23" customFormat="1" ht="15" customHeight="1" x14ac:dyDescent="0.25">
      <c r="A23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110201031501 11020102 9999</v>
      </c>
      <c r="B237" s="4" t="s">
        <v>239</v>
      </c>
      <c r="C237" s="64">
        <v>1105</v>
      </c>
      <c r="D237" s="4" t="s">
        <v>23</v>
      </c>
      <c r="E237" s="64">
        <v>11020102</v>
      </c>
      <c r="F237" s="64">
        <v>9999</v>
      </c>
      <c r="G237" s="4" t="s">
        <v>390</v>
      </c>
      <c r="H237" s="65">
        <v>-1982254</v>
      </c>
      <c r="I237" s="65">
        <v>0</v>
      </c>
      <c r="J237" s="65">
        <v>0</v>
      </c>
      <c r="K237" s="65">
        <v>0</v>
      </c>
      <c r="L237" s="65">
        <v>0</v>
      </c>
      <c r="M237" s="65">
        <v>-1982254</v>
      </c>
      <c r="N237" s="65">
        <v>-1984944</v>
      </c>
      <c r="O237" s="24"/>
      <c r="P237" s="68">
        <f>CODIGOS2018[[#This Row],[RECAUDOS]]+CODIGOS2018[[#This Row],[AJUSTE]]</f>
        <v>-1984944</v>
      </c>
      <c r="Q23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7" s="60"/>
      <c r="T237" s="60"/>
      <c r="U237" s="26" t="s">
        <v>506</v>
      </c>
      <c r="V237" s="27" t="e">
        <f>IF(Q237="SALUD","SALUD",IF(CODIGOS2018[[#This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7" s="28">
        <v>10</v>
      </c>
      <c r="AA23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7" s="28" t="s">
        <v>503</v>
      </c>
      <c r="AC23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7" s="28" t="s">
        <v>461</v>
      </c>
      <c r="AE23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7" s="28" t="s">
        <v>371</v>
      </c>
      <c r="AG237" s="46" t="s">
        <v>462</v>
      </c>
      <c r="AH23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7" s="47" t="s">
        <v>327</v>
      </c>
      <c r="AJ23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7" s="72" t="str">
        <f>CONCATENATE(CODIGOS2018[[#This Row],[Código CGR]]," ",CODIGOS2018[[#This Row],[CGR OEI]]," ",CODIGOS2018[[#This Row],[CGR Dest]]," ",CODIGOS2018[[#This Row],[SIT FONDOS]])</f>
        <v>1.1.02.01.03.15 006 001 C</v>
      </c>
      <c r="AR237" s="73" t="e">
        <f>IF(AND(CODIGOS2018[[#This Row],[MARCA SALUD Y CONTRALORIA]]&lt;&gt;"SALUD",COUNTIF([1]!PLANOPROG[AUX LINEA],CODIGOS2018[[#This Row],[Aux PROG CGR]])=0),"INCLUIR","OK")</f>
        <v>#REF!</v>
      </c>
      <c r="AS237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37" s="73" t="e">
        <f>IF(AND(CODIGOS2018[[#This Row],[MARCA SALUD Y CONTRALORIA]]&lt;&gt;"SALUD",COUNTIF([1]!PLANOEJEC[AUX LINEA],CODIGOS2018[[#This Row],[Aux EJEC CGR]])=0),"INCLUIR","OK")</f>
        <v>#REF!</v>
      </c>
      <c r="AU23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7" s="76" t="str">
        <f t="shared" si="5"/>
        <v>1.1.02.01.03.15</v>
      </c>
      <c r="AW237" s="77">
        <f>+LEN(CODIGOS2018[[#This Row],[POS PRE]])</f>
        <v>13</v>
      </c>
      <c r="AX237" s="76" t="b">
        <f>+EXACT(CODIGOS2018[[#This Row],[CODIGO AUTOMATICO CGR]],CODIGOS2018[[#This Row],[Código CGR]])</f>
        <v>1</v>
      </c>
      <c r="AY237" s="78" t="s">
        <v>327</v>
      </c>
      <c r="AZ237" s="78" t="b">
        <f>EXACT(CODIGOS2018[[#This Row],[Código FUT]],CODIGOS2018[[#This Row],[CODIFICACION MARCO FISCAL]])</f>
        <v>1</v>
      </c>
      <c r="BA237" s="81" t="s">
        <v>327</v>
      </c>
      <c r="BB237" s="82" t="b">
        <f>EXACT(CODIGOS2018[[#This Row],[Código FUT]],CODIGOS2018[[#This Row],[REPORTE II TRIM]])</f>
        <v>1</v>
      </c>
      <c r="BC237" s="135" t="s">
        <v>327</v>
      </c>
      <c r="BD237" s="135" t="b">
        <f>EXACT(CODIGOS2018[[#This Row],[Código FUT]],CODIGOS2018[[#This Row],[FUT DECRETO LIQ 2019]])</f>
        <v>1</v>
      </c>
    </row>
    <row r="238" spans="1:56" s="23" customFormat="1" ht="15" customHeight="1" x14ac:dyDescent="0.25">
      <c r="A23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110201031502 11020102 9999</v>
      </c>
      <c r="B238" s="4" t="s">
        <v>239</v>
      </c>
      <c r="C238" s="64">
        <v>1105</v>
      </c>
      <c r="D238" s="4" t="s">
        <v>24</v>
      </c>
      <c r="E238" s="64">
        <v>11020102</v>
      </c>
      <c r="F238" s="64">
        <v>9999</v>
      </c>
      <c r="G238" s="4" t="s">
        <v>391</v>
      </c>
      <c r="H238" s="65">
        <v>-1760000</v>
      </c>
      <c r="I238" s="65">
        <v>0</v>
      </c>
      <c r="J238" s="65">
        <v>0</v>
      </c>
      <c r="K238" s="65">
        <v>0</v>
      </c>
      <c r="L238" s="65">
        <v>0</v>
      </c>
      <c r="M238" s="65">
        <v>-1760000</v>
      </c>
      <c r="N238" s="65">
        <v>-2237745</v>
      </c>
      <c r="O238" s="24"/>
      <c r="P238" s="68">
        <f>CODIGOS2018[[#This Row],[RECAUDOS]]+CODIGOS2018[[#This Row],[AJUSTE]]</f>
        <v>-2237745</v>
      </c>
      <c r="Q23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8" s="60"/>
      <c r="T238" s="60"/>
      <c r="U238" s="26" t="s">
        <v>506</v>
      </c>
      <c r="V238" s="27" t="e">
        <f>IF(Q238="SALUD","SALUD",IF(CODIGOS2018[[#This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8" s="28">
        <v>10</v>
      </c>
      <c r="AA23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8" s="28" t="s">
        <v>503</v>
      </c>
      <c r="AC23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8" s="28" t="s">
        <v>461</v>
      </c>
      <c r="AE23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8" s="28" t="s">
        <v>371</v>
      </c>
      <c r="AG238" s="46" t="s">
        <v>462</v>
      </c>
      <c r="AH23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8" s="47" t="s">
        <v>323</v>
      </c>
      <c r="AJ23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8" s="72" t="str">
        <f>CONCATENATE(CODIGOS2018[[#This Row],[Código CGR]]," ",CODIGOS2018[[#This Row],[CGR OEI]]," ",CODIGOS2018[[#This Row],[CGR Dest]]," ",CODIGOS2018[[#This Row],[SIT FONDOS]])</f>
        <v>1.1.02.01.03.15 006 001 C</v>
      </c>
      <c r="AR238" s="73" t="e">
        <f>IF(AND(CODIGOS2018[[#This Row],[MARCA SALUD Y CONTRALORIA]]&lt;&gt;"SALUD",COUNTIF([1]!PLANOPROG[AUX LINEA],CODIGOS2018[[#This Row],[Aux PROG CGR]])=0),"INCLUIR","OK")</f>
        <v>#REF!</v>
      </c>
      <c r="AS238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38" s="73" t="e">
        <f>IF(AND(CODIGOS2018[[#This Row],[MARCA SALUD Y CONTRALORIA]]&lt;&gt;"SALUD",COUNTIF([1]!PLANOEJEC[AUX LINEA],CODIGOS2018[[#This Row],[Aux EJEC CGR]])=0),"INCLUIR","OK")</f>
        <v>#REF!</v>
      </c>
      <c r="AU23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8" s="76" t="str">
        <f t="shared" si="5"/>
        <v>1.1.02.01.03.15</v>
      </c>
      <c r="AW238" s="77">
        <f>+LEN(CODIGOS2018[[#This Row],[POS PRE]])</f>
        <v>13</v>
      </c>
      <c r="AX238" s="76" t="b">
        <f>+EXACT(CODIGOS2018[[#This Row],[CODIGO AUTOMATICO CGR]],CODIGOS2018[[#This Row],[Código CGR]])</f>
        <v>1</v>
      </c>
      <c r="AY238" s="78" t="s">
        <v>323</v>
      </c>
      <c r="AZ238" s="78" t="b">
        <f>EXACT(CODIGOS2018[[#This Row],[Código FUT]],CODIGOS2018[[#This Row],[CODIFICACION MARCO FISCAL]])</f>
        <v>1</v>
      </c>
      <c r="BA238" s="81" t="s">
        <v>323</v>
      </c>
      <c r="BB238" s="82" t="b">
        <f>EXACT(CODIGOS2018[[#This Row],[Código FUT]],CODIGOS2018[[#This Row],[REPORTE II TRIM]])</f>
        <v>1</v>
      </c>
      <c r="BC238" s="135" t="s">
        <v>323</v>
      </c>
      <c r="BD238" s="135" t="b">
        <f>EXACT(CODIGOS2018[[#This Row],[Código FUT]],CODIGOS2018[[#This Row],[FUT DECRETO LIQ 2019]])</f>
        <v>1</v>
      </c>
    </row>
    <row r="239" spans="1:56" s="23" customFormat="1" ht="15" customHeight="1" x14ac:dyDescent="0.25">
      <c r="A23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11020103150201 11020102 9999</v>
      </c>
      <c r="B239" s="4" t="s">
        <v>239</v>
      </c>
      <c r="C239" s="64">
        <v>1105</v>
      </c>
      <c r="D239" s="4" t="s">
        <v>25</v>
      </c>
      <c r="E239" s="64">
        <v>11020102</v>
      </c>
      <c r="F239" s="64">
        <v>9999</v>
      </c>
      <c r="G239" s="4" t="s">
        <v>392</v>
      </c>
      <c r="H239" s="65">
        <v>-12489733</v>
      </c>
      <c r="I239" s="65">
        <v>0</v>
      </c>
      <c r="J239" s="65">
        <v>0</v>
      </c>
      <c r="K239" s="65">
        <v>0</v>
      </c>
      <c r="L239" s="65">
        <v>0</v>
      </c>
      <c r="M239" s="65">
        <v>-12489733</v>
      </c>
      <c r="N239" s="65">
        <v>-14046189</v>
      </c>
      <c r="O239" s="24"/>
      <c r="P239" s="68">
        <f>CODIGOS2018[[#This Row],[RECAUDOS]]+CODIGOS2018[[#This Row],[AJUSTE]]</f>
        <v>-14046189</v>
      </c>
      <c r="Q23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3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39" s="60"/>
      <c r="T239" s="60"/>
      <c r="U239" s="26" t="s">
        <v>506</v>
      </c>
      <c r="V239" s="27" t="e">
        <f>IF(Q239="SALUD","SALUD",IF(CODIGOS2018[[#This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3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3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3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39" s="28">
        <v>10</v>
      </c>
      <c r="AA23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39" s="28" t="s">
        <v>463</v>
      </c>
      <c r="AC23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39" s="28" t="s">
        <v>461</v>
      </c>
      <c r="AE23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39" s="28" t="s">
        <v>371</v>
      </c>
      <c r="AG239" s="46" t="s">
        <v>462</v>
      </c>
      <c r="AH23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39" s="47" t="s">
        <v>323</v>
      </c>
      <c r="AJ23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3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3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39" s="72" t="str">
        <f>CONCATENATE(CODIGOS2018[[#This Row],[Código CGR]]," ",CODIGOS2018[[#This Row],[CGR OEI]]," ",CODIGOS2018[[#This Row],[CGR Dest]]," ",CODIGOS2018[[#This Row],[SIT FONDOS]])</f>
        <v>1.1.02.01.03.15 050 001 C</v>
      </c>
      <c r="AR239" s="73" t="e">
        <f>IF(AND(CODIGOS2018[[#This Row],[MARCA SALUD Y CONTRALORIA]]&lt;&gt;"SALUD",COUNTIF([1]!PLANOPROG[AUX LINEA],CODIGOS2018[[#This Row],[Aux PROG CGR]])=0),"INCLUIR","OK")</f>
        <v>#REF!</v>
      </c>
      <c r="AS239" s="72" t="str">
        <f>CONCATENATE(CODIGOS2018[[#This Row],[Código CGR]]," ",CODIGOS2018[[#This Row],[CGR OEI]]," ",CODIGOS2018[[#This Row],[CGR Dest]]," ",CODIGOS2018[[#This Row],[SIT FONDOS]]," ",CODIGOS2018[[#This Row],[CGR Tercero]])</f>
        <v>1.1.02.01.03.15 050 001 C 000000000000000</v>
      </c>
      <c r="AT239" s="73" t="e">
        <f>IF(AND(CODIGOS2018[[#This Row],[MARCA SALUD Y CONTRALORIA]]&lt;&gt;"SALUD",COUNTIF([1]!PLANOEJEC[AUX LINEA],CODIGOS2018[[#This Row],[Aux EJEC CGR]])=0),"INCLUIR","OK")</f>
        <v>#REF!</v>
      </c>
      <c r="AU23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39" s="76" t="str">
        <f t="shared" si="5"/>
        <v>1.1.02.01.03.15</v>
      </c>
      <c r="AW239" s="77">
        <f>+LEN(CODIGOS2018[[#This Row],[POS PRE]])</f>
        <v>15</v>
      </c>
      <c r="AX239" s="76" t="b">
        <f>+EXACT(CODIGOS2018[[#This Row],[CODIGO AUTOMATICO CGR]],CODIGOS2018[[#This Row],[Código CGR]])</f>
        <v>1</v>
      </c>
      <c r="AY239" s="78" t="s">
        <v>323</v>
      </c>
      <c r="AZ239" s="78" t="b">
        <f>EXACT(CODIGOS2018[[#This Row],[Código FUT]],CODIGOS2018[[#This Row],[CODIFICACION MARCO FISCAL]])</f>
        <v>1</v>
      </c>
      <c r="BA239" s="81" t="s">
        <v>323</v>
      </c>
      <c r="BB239" s="82" t="b">
        <f>EXACT(CODIGOS2018[[#This Row],[Código FUT]],CODIGOS2018[[#This Row],[REPORTE II TRIM]])</f>
        <v>1</v>
      </c>
      <c r="BC239" s="135" t="s">
        <v>323</v>
      </c>
      <c r="BD239" s="135" t="b">
        <f>EXACT(CODIGOS2018[[#This Row],[Código FUT]],CODIGOS2018[[#This Row],[FUT DECRETO LIQ 2019]])</f>
        <v>1</v>
      </c>
    </row>
    <row r="240" spans="1:56" s="23" customFormat="1" ht="15" customHeight="1" x14ac:dyDescent="0.25">
      <c r="A24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110201031503 11020102 9999</v>
      </c>
      <c r="B240" s="4" t="s">
        <v>239</v>
      </c>
      <c r="C240" s="64">
        <v>1105</v>
      </c>
      <c r="D240" s="4" t="s">
        <v>26</v>
      </c>
      <c r="E240" s="64">
        <v>11020102</v>
      </c>
      <c r="F240" s="64">
        <v>9999</v>
      </c>
      <c r="G240" s="4" t="s">
        <v>145</v>
      </c>
      <c r="H240" s="65">
        <v>-11500</v>
      </c>
      <c r="I240" s="65">
        <v>0</v>
      </c>
      <c r="J240" s="65">
        <v>0</v>
      </c>
      <c r="K240" s="65">
        <v>0</v>
      </c>
      <c r="L240" s="65">
        <v>0</v>
      </c>
      <c r="M240" s="65">
        <v>-11500</v>
      </c>
      <c r="N240" s="65">
        <v>-30483</v>
      </c>
      <c r="O240" s="24"/>
      <c r="P240" s="68">
        <f>CODIGOS2018[[#This Row],[RECAUDOS]]+CODIGOS2018[[#This Row],[AJUSTE]]</f>
        <v>-30483</v>
      </c>
      <c r="Q24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0" s="60"/>
      <c r="T240" s="60"/>
      <c r="U240" s="26" t="s">
        <v>506</v>
      </c>
      <c r="V240" s="27" t="e">
        <f>IF(Q240="SALUD","SALUD",IF(CODIGOS2018[[#This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0" s="28">
        <v>10</v>
      </c>
      <c r="AA24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0" s="28" t="s">
        <v>503</v>
      </c>
      <c r="AC24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0" s="28" t="s">
        <v>461</v>
      </c>
      <c r="AE24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0" s="28" t="s">
        <v>371</v>
      </c>
      <c r="AG240" s="46" t="s">
        <v>462</v>
      </c>
      <c r="AH24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0" s="47" t="s">
        <v>324</v>
      </c>
      <c r="AJ24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0" s="72" t="str">
        <f>CONCATENATE(CODIGOS2018[[#This Row],[Código CGR]]," ",CODIGOS2018[[#This Row],[CGR OEI]]," ",CODIGOS2018[[#This Row],[CGR Dest]]," ",CODIGOS2018[[#This Row],[SIT FONDOS]])</f>
        <v>1.1.02.01.03.15 006 001 C</v>
      </c>
      <c r="AR240" s="73" t="e">
        <f>IF(AND(CODIGOS2018[[#This Row],[MARCA SALUD Y CONTRALORIA]]&lt;&gt;"SALUD",COUNTIF([1]!PLANOPROG[AUX LINEA],CODIGOS2018[[#This Row],[Aux PROG CGR]])=0),"INCLUIR","OK")</f>
        <v>#REF!</v>
      </c>
      <c r="AS240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40" s="73" t="e">
        <f>IF(AND(CODIGOS2018[[#This Row],[MARCA SALUD Y CONTRALORIA]]&lt;&gt;"SALUD",COUNTIF([1]!PLANOEJEC[AUX LINEA],CODIGOS2018[[#This Row],[Aux EJEC CGR]])=0),"INCLUIR","OK")</f>
        <v>#REF!</v>
      </c>
      <c r="AU24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0" s="76" t="str">
        <f t="shared" si="5"/>
        <v>1.1.02.01.03.15</v>
      </c>
      <c r="AW240" s="77">
        <f>+LEN(CODIGOS2018[[#This Row],[POS PRE]])</f>
        <v>13</v>
      </c>
      <c r="AX240" s="76" t="b">
        <f>+EXACT(CODIGOS2018[[#This Row],[CODIGO AUTOMATICO CGR]],CODIGOS2018[[#This Row],[Código CGR]])</f>
        <v>1</v>
      </c>
      <c r="AY240" s="78" t="s">
        <v>324</v>
      </c>
      <c r="AZ240" s="78" t="b">
        <f>EXACT(CODIGOS2018[[#This Row],[Código FUT]],CODIGOS2018[[#This Row],[CODIFICACION MARCO FISCAL]])</f>
        <v>1</v>
      </c>
      <c r="BA240" s="81" t="s">
        <v>324</v>
      </c>
      <c r="BB240" s="82" t="b">
        <f>EXACT(CODIGOS2018[[#This Row],[Código FUT]],CODIGOS2018[[#This Row],[REPORTE II TRIM]])</f>
        <v>1</v>
      </c>
      <c r="BC240" s="135" t="s">
        <v>324</v>
      </c>
      <c r="BD240" s="135" t="b">
        <f>EXACT(CODIGOS2018[[#This Row],[Código FUT]],CODIGOS2018[[#This Row],[FUT DECRETO LIQ 2019]])</f>
        <v>1</v>
      </c>
    </row>
    <row r="241" spans="1:56" s="23" customFormat="1" ht="15" customHeight="1" x14ac:dyDescent="0.25">
      <c r="A24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110201031504 11020102 9999</v>
      </c>
      <c r="B241" s="4" t="s">
        <v>239</v>
      </c>
      <c r="C241" s="64">
        <v>1105</v>
      </c>
      <c r="D241" s="4" t="s">
        <v>27</v>
      </c>
      <c r="E241" s="64">
        <v>11020102</v>
      </c>
      <c r="F241" s="64">
        <v>9999</v>
      </c>
      <c r="G241" s="4" t="s">
        <v>393</v>
      </c>
      <c r="H241" s="65">
        <v>-10000</v>
      </c>
      <c r="I241" s="65">
        <v>0</v>
      </c>
      <c r="J241" s="65">
        <v>0</v>
      </c>
      <c r="K241" s="65">
        <v>0</v>
      </c>
      <c r="L241" s="65">
        <v>0</v>
      </c>
      <c r="M241" s="65">
        <v>-10000</v>
      </c>
      <c r="N241" s="65">
        <v>0</v>
      </c>
      <c r="O241" s="24"/>
      <c r="P241" s="68">
        <f>CODIGOS2018[[#This Row],[RECAUDOS]]+CODIGOS2018[[#This Row],[AJUSTE]]</f>
        <v>0</v>
      </c>
      <c r="Q24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1" s="60"/>
      <c r="T241" s="60"/>
      <c r="U241" s="26" t="s">
        <v>506</v>
      </c>
      <c r="V241" s="27" t="e">
        <f>IF(Q241="SALUD","SALUD",IF(CODIGOS2018[[#This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1" s="28">
        <v>10</v>
      </c>
      <c r="AA24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1" s="28" t="s">
        <v>503</v>
      </c>
      <c r="AC24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1" s="28" t="s">
        <v>461</v>
      </c>
      <c r="AE24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1" s="28" t="s">
        <v>371</v>
      </c>
      <c r="AG241" s="46" t="s">
        <v>462</v>
      </c>
      <c r="AH24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1" s="47" t="s">
        <v>326</v>
      </c>
      <c r="AJ24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1" s="72" t="str">
        <f>CONCATENATE(CODIGOS2018[[#This Row],[Código CGR]]," ",CODIGOS2018[[#This Row],[CGR OEI]]," ",CODIGOS2018[[#This Row],[CGR Dest]]," ",CODIGOS2018[[#This Row],[SIT FONDOS]])</f>
        <v>1.1.02.01.03.15 006 001 C</v>
      </c>
      <c r="AR241" s="73" t="e">
        <f>IF(AND(CODIGOS2018[[#This Row],[MARCA SALUD Y CONTRALORIA]]&lt;&gt;"SALUD",COUNTIF([1]!PLANOPROG[AUX LINEA],CODIGOS2018[[#This Row],[Aux PROG CGR]])=0),"INCLUIR","OK")</f>
        <v>#REF!</v>
      </c>
      <c r="AS241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41" s="73" t="e">
        <f>IF(AND(CODIGOS2018[[#This Row],[MARCA SALUD Y CONTRALORIA]]&lt;&gt;"SALUD",COUNTIF([1]!PLANOEJEC[AUX LINEA],CODIGOS2018[[#This Row],[Aux EJEC CGR]])=0),"INCLUIR","OK")</f>
        <v>#REF!</v>
      </c>
      <c r="AU24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1" s="76" t="str">
        <f t="shared" si="5"/>
        <v>1.1.02.01.03.15</v>
      </c>
      <c r="AW241" s="77">
        <f>+LEN(CODIGOS2018[[#This Row],[POS PRE]])</f>
        <v>13</v>
      </c>
      <c r="AX241" s="76" t="b">
        <f>+EXACT(CODIGOS2018[[#This Row],[CODIGO AUTOMATICO CGR]],CODIGOS2018[[#This Row],[Código CGR]])</f>
        <v>1</v>
      </c>
      <c r="AY241" s="78" t="s">
        <v>326</v>
      </c>
      <c r="AZ241" s="78" t="b">
        <f>EXACT(CODIGOS2018[[#This Row],[Código FUT]],CODIGOS2018[[#This Row],[CODIFICACION MARCO FISCAL]])</f>
        <v>1</v>
      </c>
      <c r="BA241" s="81" t="s">
        <v>326</v>
      </c>
      <c r="BB241" s="82" t="b">
        <f>EXACT(CODIGOS2018[[#This Row],[Código FUT]],CODIGOS2018[[#This Row],[REPORTE II TRIM]])</f>
        <v>1</v>
      </c>
      <c r="BC241" s="135" t="s">
        <v>326</v>
      </c>
      <c r="BD241" s="135" t="b">
        <f>EXACT(CODIGOS2018[[#This Row],[Código FUT]],CODIGOS2018[[#This Row],[FUT DECRETO LIQ 2019]])</f>
        <v>1</v>
      </c>
    </row>
    <row r="242" spans="1:56" s="23" customFormat="1" ht="15" customHeight="1" x14ac:dyDescent="0.25">
      <c r="A24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110201031505 11020102 9999</v>
      </c>
      <c r="B242" s="4" t="s">
        <v>239</v>
      </c>
      <c r="C242" s="64">
        <v>1105</v>
      </c>
      <c r="D242" s="4" t="s">
        <v>28</v>
      </c>
      <c r="E242" s="64">
        <v>11020102</v>
      </c>
      <c r="F242" s="64">
        <v>9999</v>
      </c>
      <c r="G242" s="4" t="s">
        <v>394</v>
      </c>
      <c r="H242" s="65">
        <v>-250000</v>
      </c>
      <c r="I242" s="65">
        <v>0</v>
      </c>
      <c r="J242" s="65">
        <v>0</v>
      </c>
      <c r="K242" s="65">
        <v>0</v>
      </c>
      <c r="L242" s="65">
        <v>0</v>
      </c>
      <c r="M242" s="65">
        <v>-250000</v>
      </c>
      <c r="N242" s="65">
        <v>0</v>
      </c>
      <c r="O242" s="24"/>
      <c r="P242" s="68">
        <f>CODIGOS2018[[#This Row],[RECAUDOS]]+CODIGOS2018[[#This Row],[AJUSTE]]</f>
        <v>0</v>
      </c>
      <c r="Q24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2" s="60"/>
      <c r="T242" s="60"/>
      <c r="U242" s="26" t="s">
        <v>506</v>
      </c>
      <c r="V242" s="27" t="e">
        <f>IF(Q242="SALUD","SALUD",IF(CODIGOS2018[[#This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2" s="28">
        <v>10</v>
      </c>
      <c r="AA24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2" s="28" t="s">
        <v>503</v>
      </c>
      <c r="AC24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2" s="28" t="s">
        <v>461</v>
      </c>
      <c r="AE24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2" s="28" t="s">
        <v>371</v>
      </c>
      <c r="AG242" s="46" t="s">
        <v>462</v>
      </c>
      <c r="AH24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2" s="47" t="s">
        <v>325</v>
      </c>
      <c r="AJ24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2" s="72" t="str">
        <f>CONCATENATE(CODIGOS2018[[#This Row],[Código CGR]]," ",CODIGOS2018[[#This Row],[CGR OEI]]," ",CODIGOS2018[[#This Row],[CGR Dest]]," ",CODIGOS2018[[#This Row],[SIT FONDOS]])</f>
        <v>1.1.02.01.03.15 006 001 C</v>
      </c>
      <c r="AR242" s="73" t="e">
        <f>IF(AND(CODIGOS2018[[#This Row],[MARCA SALUD Y CONTRALORIA]]&lt;&gt;"SALUD",COUNTIF([1]!PLANOPROG[AUX LINEA],CODIGOS2018[[#This Row],[Aux PROG CGR]])=0),"INCLUIR","OK")</f>
        <v>#REF!</v>
      </c>
      <c r="AS242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42" s="73" t="e">
        <f>IF(AND(CODIGOS2018[[#This Row],[MARCA SALUD Y CONTRALORIA]]&lt;&gt;"SALUD",COUNTIF([1]!PLANOEJEC[AUX LINEA],CODIGOS2018[[#This Row],[Aux EJEC CGR]])=0),"INCLUIR","OK")</f>
        <v>#REF!</v>
      </c>
      <c r="AU24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2" s="76" t="str">
        <f t="shared" si="5"/>
        <v>1.1.02.01.03.15</v>
      </c>
      <c r="AW242" s="77">
        <f>+LEN(CODIGOS2018[[#This Row],[POS PRE]])</f>
        <v>13</v>
      </c>
      <c r="AX242" s="76" t="b">
        <f>+EXACT(CODIGOS2018[[#This Row],[CODIGO AUTOMATICO CGR]],CODIGOS2018[[#This Row],[Código CGR]])</f>
        <v>1</v>
      </c>
      <c r="AY242" s="78" t="s">
        <v>325</v>
      </c>
      <c r="AZ242" s="78" t="b">
        <f>EXACT(CODIGOS2018[[#This Row],[Código FUT]],CODIGOS2018[[#This Row],[CODIFICACION MARCO FISCAL]])</f>
        <v>1</v>
      </c>
      <c r="BA242" s="81" t="s">
        <v>325</v>
      </c>
      <c r="BB242" s="82" t="b">
        <f>EXACT(CODIGOS2018[[#This Row],[Código FUT]],CODIGOS2018[[#This Row],[REPORTE II TRIM]])</f>
        <v>1</v>
      </c>
      <c r="BC242" s="135" t="s">
        <v>325</v>
      </c>
      <c r="BD242" s="135" t="b">
        <f>EXACT(CODIGOS2018[[#This Row],[Código FUT]],CODIGOS2018[[#This Row],[FUT DECRETO LIQ 2019]])</f>
        <v>1</v>
      </c>
    </row>
    <row r="243" spans="1:56" s="23" customFormat="1" ht="15" customHeight="1" x14ac:dyDescent="0.25">
      <c r="A24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110201031507 11020102 9999</v>
      </c>
      <c r="B243" s="4" t="s">
        <v>239</v>
      </c>
      <c r="C243" s="64">
        <v>1105</v>
      </c>
      <c r="D243" s="4" t="s">
        <v>588</v>
      </c>
      <c r="E243" s="64">
        <v>11020102</v>
      </c>
      <c r="F243" s="64">
        <v>9999</v>
      </c>
      <c r="G243" s="4" t="s">
        <v>589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65">
        <v>0</v>
      </c>
      <c r="N243" s="65">
        <v>-177639</v>
      </c>
      <c r="O243" s="24"/>
      <c r="P243" s="68">
        <f>CODIGOS2018[[#This Row],[RECAUDOS]]+CODIGOS2018[[#This Row],[AJUSTE]]</f>
        <v>-177639</v>
      </c>
      <c r="Q24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3" s="60"/>
      <c r="T243" s="60"/>
      <c r="U243" s="26" t="s">
        <v>506</v>
      </c>
      <c r="V243" s="27" t="e">
        <f>IF(Q243="SALUD","SALUD",IF(CODIGOS2018[[#This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3" s="28">
        <v>10</v>
      </c>
      <c r="AA24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3" s="28" t="s">
        <v>503</v>
      </c>
      <c r="AC24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3" s="28" t="s">
        <v>461</v>
      </c>
      <c r="AE24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3" s="28" t="s">
        <v>371</v>
      </c>
      <c r="AG243" s="46" t="s">
        <v>462</v>
      </c>
      <c r="AH24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3" s="47" t="s">
        <v>324</v>
      </c>
      <c r="AJ24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3" s="72" t="str">
        <f>CONCATENATE(CODIGOS2018[[#This Row],[Código CGR]]," ",CODIGOS2018[[#This Row],[CGR OEI]]," ",CODIGOS2018[[#This Row],[CGR Dest]]," ",CODIGOS2018[[#This Row],[SIT FONDOS]])</f>
        <v>1.1.02.01.03.15 006 001 C</v>
      </c>
      <c r="AR243" s="73" t="e">
        <f>IF(AND(CODIGOS2018[[#This Row],[MARCA SALUD Y CONTRALORIA]]&lt;&gt;"SALUD",COUNTIF([1]!PLANOPROG[AUX LINEA],CODIGOS2018[[#This Row],[Aux PROG CGR]])=0),"INCLUIR","OK")</f>
        <v>#REF!</v>
      </c>
      <c r="AS243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43" s="73" t="e">
        <f>IF(AND(CODIGOS2018[[#This Row],[MARCA SALUD Y CONTRALORIA]]&lt;&gt;"SALUD",COUNTIF([1]!PLANOEJEC[AUX LINEA],CODIGOS2018[[#This Row],[Aux EJEC CGR]])=0),"INCLUIR","OK")</f>
        <v>#REF!</v>
      </c>
      <c r="AU24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3" s="76" t="str">
        <f t="shared" si="5"/>
        <v>1.1.02.01.03.15</v>
      </c>
      <c r="AW243" s="77">
        <f>+LEN(CODIGOS2018[[#This Row],[POS PRE]])</f>
        <v>13</v>
      </c>
      <c r="AX243" s="76" t="b">
        <f>+EXACT(CODIGOS2018[[#This Row],[CODIGO AUTOMATICO CGR]],CODIGOS2018[[#This Row],[Código CGR]])</f>
        <v>1</v>
      </c>
      <c r="AY243" s="78" t="s">
        <v>324</v>
      </c>
      <c r="AZ243" s="78" t="b">
        <f>EXACT(CODIGOS2018[[#This Row],[Código FUT]],CODIGOS2018[[#This Row],[CODIFICACION MARCO FISCAL]])</f>
        <v>1</v>
      </c>
      <c r="BA243" s="81" t="s">
        <v>324</v>
      </c>
      <c r="BB243" s="82" t="b">
        <f>EXACT(CODIGOS2018[[#This Row],[Código FUT]],CODIGOS2018[[#This Row],[REPORTE II TRIM]])</f>
        <v>1</v>
      </c>
      <c r="BC243" s="135" t="s">
        <v>324</v>
      </c>
      <c r="BD243" s="135" t="b">
        <f>EXACT(CODIGOS2018[[#This Row],[Código FUT]],CODIGOS2018[[#This Row],[FUT DECRETO LIQ 2019]])</f>
        <v>1</v>
      </c>
    </row>
    <row r="244" spans="1:56" s="23" customFormat="1" ht="15" customHeight="1" x14ac:dyDescent="0.25">
      <c r="A24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110201031509 11020102 9999</v>
      </c>
      <c r="B244" s="4" t="s">
        <v>239</v>
      </c>
      <c r="C244" s="64">
        <v>1105</v>
      </c>
      <c r="D244" s="4" t="s">
        <v>664</v>
      </c>
      <c r="E244" s="64">
        <v>11020102</v>
      </c>
      <c r="F244" s="64">
        <v>9999</v>
      </c>
      <c r="G244" s="4" t="s">
        <v>670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65">
        <v>0</v>
      </c>
      <c r="N244" s="65">
        <v>-404540</v>
      </c>
      <c r="O244" s="24"/>
      <c r="P244" s="68">
        <f>CODIGOS2018[[#This Row],[RECAUDOS]]+CODIGOS2018[[#This Row],[AJUSTE]]</f>
        <v>-404540</v>
      </c>
      <c r="Q24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4" s="60"/>
      <c r="T244" s="60"/>
      <c r="U244" s="26" t="s">
        <v>506</v>
      </c>
      <c r="V244" s="27" t="e">
        <f>IF(Q244="SALUD","SALUD",IF(CODIGOS2018[[#This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4" s="28">
        <v>10</v>
      </c>
      <c r="AA24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4" s="28" t="s">
        <v>503</v>
      </c>
      <c r="AC24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4" s="28" t="s">
        <v>461</v>
      </c>
      <c r="AE24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4" s="28" t="s">
        <v>371</v>
      </c>
      <c r="AG244" s="46" t="s">
        <v>462</v>
      </c>
      <c r="AH24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4" s="47" t="s">
        <v>324</v>
      </c>
      <c r="AJ24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4" s="72" t="str">
        <f>CONCATENATE(CODIGOS2018[[#This Row],[Código CGR]]," ",CODIGOS2018[[#This Row],[CGR OEI]]," ",CODIGOS2018[[#This Row],[CGR Dest]]," ",CODIGOS2018[[#This Row],[SIT FONDOS]])</f>
        <v>1.1.02.01.03.15 006 001 C</v>
      </c>
      <c r="AR244" s="73" t="e">
        <f>IF(AND(CODIGOS2018[[#This Row],[MARCA SALUD Y CONTRALORIA]]&lt;&gt;"SALUD",COUNTIF([1]!PLANOPROG[AUX LINEA],CODIGOS2018[[#This Row],[Aux PROG CGR]])=0),"INCLUIR","OK")</f>
        <v>#REF!</v>
      </c>
      <c r="AS244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1.1.02.01.03.15 006 001 C 000000000000000</v>
      </c>
      <c r="AT244" s="73" t="e">
        <f>IF(AND(CODIGOS2018[[#This Row],[MARCA SALUD Y CONTRALORIA]]&lt;&gt;"SALUD",COUNTIF([1]!PLANOEJEC[AUX LINEA],CODIGOS2018[[#This Row],[Aux EJEC CGR]])=0),"INCLUIR","OK")</f>
        <v>#REF!</v>
      </c>
      <c r="AU24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4" s="76" t="str">
        <f t="shared" si="5"/>
        <v>1.1.02.01.03.15</v>
      </c>
      <c r="AW244" s="77">
        <f>+LEN(CODIGOS2018[[#This Row],[POS PRE]])</f>
        <v>13</v>
      </c>
      <c r="AX244" s="76" t="b">
        <f>+EXACT(CODIGOS2018[[#This Row],[CODIGO AUTOMATICO CGR]],CODIGOS2018[[#This Row],[Código CGR]])</f>
        <v>1</v>
      </c>
      <c r="AY244" s="78" t="s">
        <v>324</v>
      </c>
      <c r="AZ244" s="78" t="b">
        <f>EXACT(CODIGOS2018[[#This Row],[Código FUT]],CODIGOS2018[[#This Row],[CODIFICACION MARCO FISCAL]])</f>
        <v>1</v>
      </c>
      <c r="BA244" s="81" t="s">
        <v>324</v>
      </c>
      <c r="BB244" s="82" t="b">
        <f>EXACT(CODIGOS2018[[#This Row],[Código FUT]],CODIGOS2018[[#This Row],[REPORTE II TRIM]])</f>
        <v>1</v>
      </c>
      <c r="BC244" s="135" t="s">
        <v>324</v>
      </c>
      <c r="BD244" s="135" t="b">
        <f>EXACT(CODIGOS2018[[#This Row],[Código FUT]],CODIGOS2018[[#This Row],[FUT DECRETO LIQ 2019]])</f>
        <v>1</v>
      </c>
    </row>
    <row r="245" spans="1:56" s="23" customFormat="1" ht="15" customHeight="1" x14ac:dyDescent="0.25">
      <c r="A24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110201039801 11020102 9999</v>
      </c>
      <c r="B245" s="4" t="s">
        <v>239</v>
      </c>
      <c r="C245" s="64">
        <v>1105</v>
      </c>
      <c r="D245" s="4" t="s">
        <v>29</v>
      </c>
      <c r="E245" s="64">
        <v>11020102</v>
      </c>
      <c r="F245" s="64">
        <v>9999</v>
      </c>
      <c r="G245" s="4" t="s">
        <v>144</v>
      </c>
      <c r="H245" s="65">
        <v>-920000</v>
      </c>
      <c r="I245" s="65">
        <v>0</v>
      </c>
      <c r="J245" s="65">
        <v>0</v>
      </c>
      <c r="K245" s="65">
        <v>0</v>
      </c>
      <c r="L245" s="65">
        <v>0</v>
      </c>
      <c r="M245" s="65">
        <v>-920000</v>
      </c>
      <c r="N245" s="65">
        <v>-676661</v>
      </c>
      <c r="O245" s="24"/>
      <c r="P245" s="68">
        <f>CODIGOS2018[[#This Row],[RECAUDOS]]+CODIGOS2018[[#This Row],[AJUSTE]]</f>
        <v>-676661</v>
      </c>
      <c r="Q24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5" s="60"/>
      <c r="T245" s="60"/>
      <c r="U245" s="26" t="s">
        <v>135</v>
      </c>
      <c r="V245" s="27" t="e">
        <f>IF(Q245="SALUD","SALUD",IF(CODIGOS2018[[#This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5" s="28">
        <v>10</v>
      </c>
      <c r="AA24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5" s="28" t="s">
        <v>503</v>
      </c>
      <c r="AC24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5" s="28" t="s">
        <v>461</v>
      </c>
      <c r="AE24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5" s="28" t="s">
        <v>371</v>
      </c>
      <c r="AG245" s="46" t="s">
        <v>462</v>
      </c>
      <c r="AH24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5" s="47" t="s">
        <v>329</v>
      </c>
      <c r="AJ24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5" s="72" t="str">
        <f>CONCATENATE(CODIGOS2018[[#This Row],[Código CGR]]," ",CODIGOS2018[[#This Row],[CGR OEI]]," ",CODIGOS2018[[#This Row],[CGR Dest]]," ",CODIGOS2018[[#This Row],[SIT FONDOS]])</f>
        <v>1.1.02.01.03.98 006 001 C</v>
      </c>
      <c r="AR245" s="73" t="e">
        <f>IF(AND(CODIGOS2018[[#This Row],[MARCA SALUD Y CONTRALORIA]]&lt;&gt;"SALUD",COUNTIF([1]!PLANOPROG[AUX LINEA],CODIGOS2018[[#This Row],[Aux PROG CGR]])=0),"INCLUIR","OK")</f>
        <v>#REF!</v>
      </c>
      <c r="AS245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45" s="73" t="e">
        <f>IF(AND(CODIGOS2018[[#This Row],[MARCA SALUD Y CONTRALORIA]]&lt;&gt;"SALUD",COUNTIF([1]!PLANOEJEC[AUX LINEA],CODIGOS2018[[#This Row],[Aux EJEC CGR]])=0),"INCLUIR","OK")</f>
        <v>#REF!</v>
      </c>
      <c r="AU24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5" s="76" t="str">
        <f t="shared" si="5"/>
        <v>1.1.02.01.03.98</v>
      </c>
      <c r="AW245" s="77">
        <f>+LEN(CODIGOS2018[[#This Row],[POS PRE]])</f>
        <v>13</v>
      </c>
      <c r="AX245" s="76" t="b">
        <f>+EXACT(CODIGOS2018[[#This Row],[CODIGO AUTOMATICO CGR]],CODIGOS2018[[#This Row],[Código CGR]])</f>
        <v>1</v>
      </c>
      <c r="AY245" s="78" t="s">
        <v>329</v>
      </c>
      <c r="AZ245" s="78" t="b">
        <f>EXACT(CODIGOS2018[[#This Row],[Código FUT]],CODIGOS2018[[#This Row],[CODIFICACION MARCO FISCAL]])</f>
        <v>1</v>
      </c>
      <c r="BA245" s="81" t="s">
        <v>329</v>
      </c>
      <c r="BB245" s="82" t="b">
        <f>EXACT(CODIGOS2018[[#This Row],[Código FUT]],CODIGOS2018[[#This Row],[REPORTE II TRIM]])</f>
        <v>1</v>
      </c>
      <c r="BC245" s="135" t="s">
        <v>329</v>
      </c>
      <c r="BD245" s="135" t="b">
        <f>EXACT(CODIGOS2018[[#This Row],[Código FUT]],CODIGOS2018[[#This Row],[FUT DECRETO LIQ 2019]])</f>
        <v>1</v>
      </c>
    </row>
    <row r="246" spans="1:56" s="23" customFormat="1" ht="15" customHeight="1" x14ac:dyDescent="0.25">
      <c r="A24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110201039802 11020102 9999</v>
      </c>
      <c r="B246" s="4" t="s">
        <v>239</v>
      </c>
      <c r="C246" s="64">
        <v>1105</v>
      </c>
      <c r="D246" s="4" t="s">
        <v>30</v>
      </c>
      <c r="E246" s="64">
        <v>11020102</v>
      </c>
      <c r="F246" s="64">
        <v>9999</v>
      </c>
      <c r="G246" s="4" t="s">
        <v>395</v>
      </c>
      <c r="H246" s="65">
        <v>-8800000</v>
      </c>
      <c r="I246" s="65">
        <v>0</v>
      </c>
      <c r="J246" s="65">
        <v>0</v>
      </c>
      <c r="K246" s="65">
        <v>0</v>
      </c>
      <c r="L246" s="65">
        <v>0</v>
      </c>
      <c r="M246" s="65">
        <v>-8800000</v>
      </c>
      <c r="N246" s="65">
        <v>-11901426</v>
      </c>
      <c r="O246" s="24"/>
      <c r="P246" s="68">
        <f>CODIGOS2018[[#This Row],[RECAUDOS]]+CODIGOS2018[[#This Row],[AJUSTE]]</f>
        <v>-11901426</v>
      </c>
      <c r="Q24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6" s="60"/>
      <c r="T246" s="60"/>
      <c r="U246" s="26" t="s">
        <v>135</v>
      </c>
      <c r="V246" s="27" t="e">
        <f>IF(Q246="SALUD","SALUD",IF(CODIGOS2018[[#This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6" s="28">
        <v>10</v>
      </c>
      <c r="AA24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6" s="28" t="s">
        <v>503</v>
      </c>
      <c r="AC24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6" s="28" t="s">
        <v>461</v>
      </c>
      <c r="AE24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6" s="28" t="s">
        <v>371</v>
      </c>
      <c r="AG246" s="46" t="s">
        <v>462</v>
      </c>
      <c r="AH24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6" s="47" t="s">
        <v>328</v>
      </c>
      <c r="AJ24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6" s="72" t="str">
        <f>CONCATENATE(CODIGOS2018[[#This Row],[Código CGR]]," ",CODIGOS2018[[#This Row],[CGR OEI]]," ",CODIGOS2018[[#This Row],[CGR Dest]]," ",CODIGOS2018[[#This Row],[SIT FONDOS]])</f>
        <v>1.1.02.01.03.98 006 001 C</v>
      </c>
      <c r="AR246" s="73" t="e">
        <f>IF(AND(CODIGOS2018[[#This Row],[MARCA SALUD Y CONTRALORIA]]&lt;&gt;"SALUD",COUNTIF([1]!PLANOPROG[AUX LINEA],CODIGOS2018[[#This Row],[Aux PROG CGR]])=0),"INCLUIR","OK")</f>
        <v>#REF!</v>
      </c>
      <c r="AS246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46" s="73" t="e">
        <f>IF(AND(CODIGOS2018[[#This Row],[MARCA SALUD Y CONTRALORIA]]&lt;&gt;"SALUD",COUNTIF([1]!PLANOEJEC[AUX LINEA],CODIGOS2018[[#This Row],[Aux EJEC CGR]])=0),"INCLUIR","OK")</f>
        <v>#REF!</v>
      </c>
      <c r="AU24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6" s="76" t="str">
        <f t="shared" si="5"/>
        <v>1.1.02.01.03.98</v>
      </c>
      <c r="AW246" s="77">
        <f>+LEN(CODIGOS2018[[#This Row],[POS PRE]])</f>
        <v>13</v>
      </c>
      <c r="AX246" s="76" t="b">
        <f>+EXACT(CODIGOS2018[[#This Row],[CODIGO AUTOMATICO CGR]],CODIGOS2018[[#This Row],[Código CGR]])</f>
        <v>1</v>
      </c>
      <c r="AY246" s="78" t="s">
        <v>328</v>
      </c>
      <c r="AZ246" s="78" t="b">
        <f>EXACT(CODIGOS2018[[#This Row],[Código FUT]],CODIGOS2018[[#This Row],[CODIFICACION MARCO FISCAL]])</f>
        <v>1</v>
      </c>
      <c r="BA246" s="81" t="s">
        <v>328</v>
      </c>
      <c r="BB246" s="82" t="b">
        <f>EXACT(CODIGOS2018[[#This Row],[Código FUT]],CODIGOS2018[[#This Row],[REPORTE II TRIM]])</f>
        <v>1</v>
      </c>
      <c r="BC246" s="135" t="s">
        <v>328</v>
      </c>
      <c r="BD246" s="135" t="b">
        <f>EXACT(CODIGOS2018[[#This Row],[Código FUT]],CODIGOS2018[[#This Row],[FUT DECRETO LIQ 2019]])</f>
        <v>1</v>
      </c>
    </row>
    <row r="247" spans="1:56" s="23" customFormat="1" ht="15" customHeight="1" x14ac:dyDescent="0.25">
      <c r="A24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11020103980201 11020102 9999</v>
      </c>
      <c r="B247" s="4" t="s">
        <v>239</v>
      </c>
      <c r="C247" s="64">
        <v>1105</v>
      </c>
      <c r="D247" s="4" t="s">
        <v>31</v>
      </c>
      <c r="E247" s="64">
        <v>11020102</v>
      </c>
      <c r="F247" s="64">
        <v>9999</v>
      </c>
      <c r="G247" s="4" t="s">
        <v>396</v>
      </c>
      <c r="H247" s="65">
        <v>-28128924</v>
      </c>
      <c r="I247" s="65">
        <v>0</v>
      </c>
      <c r="J247" s="65">
        <v>0</v>
      </c>
      <c r="K247" s="65">
        <v>0</v>
      </c>
      <c r="L247" s="65">
        <v>0</v>
      </c>
      <c r="M247" s="65">
        <v>-28128924</v>
      </c>
      <c r="N247" s="65">
        <v>-30807007</v>
      </c>
      <c r="O247" s="24"/>
      <c r="P247" s="68">
        <f>CODIGOS2018[[#This Row],[RECAUDOS]]+CODIGOS2018[[#This Row],[AJUSTE]]</f>
        <v>-30807007</v>
      </c>
      <c r="Q24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7" s="60"/>
      <c r="T247" s="60"/>
      <c r="U247" s="26" t="s">
        <v>135</v>
      </c>
      <c r="V247" s="27" t="e">
        <f>IF(Q247="SALUD","SALUD",IF(CODIGOS2018[[#This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7" s="28">
        <v>10</v>
      </c>
      <c r="AA24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7" s="28" t="s">
        <v>463</v>
      </c>
      <c r="AC24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7" s="28" t="s">
        <v>461</v>
      </c>
      <c r="AE24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7" s="28" t="s">
        <v>371</v>
      </c>
      <c r="AG247" s="46" t="s">
        <v>462</v>
      </c>
      <c r="AH24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7" s="47" t="s">
        <v>328</v>
      </c>
      <c r="AJ24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7" s="72" t="str">
        <f>CONCATENATE(CODIGOS2018[[#This Row],[Código CGR]]," ",CODIGOS2018[[#This Row],[CGR OEI]]," ",CODIGOS2018[[#This Row],[CGR Dest]]," ",CODIGOS2018[[#This Row],[SIT FONDOS]])</f>
        <v>1.1.02.01.03.98 050 001 C</v>
      </c>
      <c r="AR247" s="73" t="e">
        <f>IF(AND(CODIGOS2018[[#This Row],[MARCA SALUD Y CONTRALORIA]]&lt;&gt;"SALUD",COUNTIF([1]!PLANOPROG[AUX LINEA],CODIGOS2018[[#This Row],[Aux PROG CGR]])=0),"INCLUIR","OK")</f>
        <v>#REF!</v>
      </c>
      <c r="AS247" s="72" t="str">
        <f>CONCATENATE(CODIGOS2018[[#This Row],[Código CGR]]," ",CODIGOS2018[[#This Row],[CGR OEI]]," ",CODIGOS2018[[#This Row],[CGR Dest]]," ",CODIGOS2018[[#This Row],[SIT FONDOS]]," ",CODIGOS2018[[#This Row],[CGR Tercero]])</f>
        <v>1.1.02.01.03.98 050 001 C 000000000000000</v>
      </c>
      <c r="AT247" s="73" t="e">
        <f>IF(AND(CODIGOS2018[[#This Row],[MARCA SALUD Y CONTRALORIA]]&lt;&gt;"SALUD",COUNTIF([1]!PLANOEJEC[AUX LINEA],CODIGOS2018[[#This Row],[Aux EJEC CGR]])=0),"INCLUIR","OK")</f>
        <v>#REF!</v>
      </c>
      <c r="AU24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7" s="76" t="str">
        <f t="shared" si="5"/>
        <v>1.1.02.01.03.98</v>
      </c>
      <c r="AW247" s="77">
        <f>+LEN(CODIGOS2018[[#This Row],[POS PRE]])</f>
        <v>15</v>
      </c>
      <c r="AX247" s="76" t="b">
        <f>+EXACT(CODIGOS2018[[#This Row],[CODIGO AUTOMATICO CGR]],CODIGOS2018[[#This Row],[Código CGR]])</f>
        <v>1</v>
      </c>
      <c r="AY247" s="78" t="s">
        <v>328</v>
      </c>
      <c r="AZ247" s="78" t="b">
        <f>EXACT(CODIGOS2018[[#This Row],[Código FUT]],CODIGOS2018[[#This Row],[CODIFICACION MARCO FISCAL]])</f>
        <v>1</v>
      </c>
      <c r="BA247" s="81" t="s">
        <v>328</v>
      </c>
      <c r="BB247" s="82" t="b">
        <f>EXACT(CODIGOS2018[[#This Row],[Código FUT]],CODIGOS2018[[#This Row],[REPORTE II TRIM]])</f>
        <v>1</v>
      </c>
      <c r="BC247" s="135" t="s">
        <v>328</v>
      </c>
      <c r="BD247" s="135" t="b">
        <f>EXACT(CODIGOS2018[[#This Row],[Código FUT]],CODIGOS2018[[#This Row],[FUT DECRETO LIQ 2019]])</f>
        <v>1</v>
      </c>
    </row>
    <row r="248" spans="1:56" s="23" customFormat="1" ht="15" customHeight="1" x14ac:dyDescent="0.25">
      <c r="A24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110201039804 11020102 9999</v>
      </c>
      <c r="B248" s="4" t="s">
        <v>239</v>
      </c>
      <c r="C248" s="64">
        <v>1105</v>
      </c>
      <c r="D248" s="4" t="s">
        <v>32</v>
      </c>
      <c r="E248" s="64">
        <v>11020102</v>
      </c>
      <c r="F248" s="64">
        <v>9999</v>
      </c>
      <c r="G248" s="4" t="s">
        <v>397</v>
      </c>
      <c r="H248" s="65">
        <v>-1980000</v>
      </c>
      <c r="I248" s="65">
        <v>0</v>
      </c>
      <c r="J248" s="65">
        <v>0</v>
      </c>
      <c r="K248" s="65">
        <v>0</v>
      </c>
      <c r="L248" s="65">
        <v>0</v>
      </c>
      <c r="M248" s="65">
        <v>-1980000</v>
      </c>
      <c r="N248" s="65">
        <v>-472397</v>
      </c>
      <c r="O248" s="24"/>
      <c r="P248" s="68">
        <f>CODIGOS2018[[#This Row],[RECAUDOS]]+CODIGOS2018[[#This Row],[AJUSTE]]</f>
        <v>-472397</v>
      </c>
      <c r="Q24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8" s="60"/>
      <c r="T248" s="60"/>
      <c r="U248" s="26" t="s">
        <v>135</v>
      </c>
      <c r="V248" s="27" t="e">
        <f>IF(Q248="SALUD","SALUD",IF(CODIGOS2018[[#This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8" s="28">
        <v>10</v>
      </c>
      <c r="AA24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8" s="28" t="s">
        <v>503</v>
      </c>
      <c r="AC24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8" s="28" t="s">
        <v>461</v>
      </c>
      <c r="AE24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8" s="28" t="s">
        <v>371</v>
      </c>
      <c r="AG248" s="46" t="s">
        <v>462</v>
      </c>
      <c r="AH24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8" s="47" t="s">
        <v>330</v>
      </c>
      <c r="AJ24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8" s="72" t="str">
        <f>CONCATENATE(CODIGOS2018[[#This Row],[Código CGR]]," ",CODIGOS2018[[#This Row],[CGR OEI]]," ",CODIGOS2018[[#This Row],[CGR Dest]]," ",CODIGOS2018[[#This Row],[SIT FONDOS]])</f>
        <v>1.1.02.01.03.98 006 001 C</v>
      </c>
      <c r="AR248" s="73" t="e">
        <f>IF(AND(CODIGOS2018[[#This Row],[MARCA SALUD Y CONTRALORIA]]&lt;&gt;"SALUD",COUNTIF([1]!PLANOPROG[AUX LINEA],CODIGOS2018[[#This Row],[Aux PROG CGR]])=0),"INCLUIR","OK")</f>
        <v>#REF!</v>
      </c>
      <c r="AS248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48" s="73" t="e">
        <f>IF(AND(CODIGOS2018[[#This Row],[MARCA SALUD Y CONTRALORIA]]&lt;&gt;"SALUD",COUNTIF([1]!PLANOEJEC[AUX LINEA],CODIGOS2018[[#This Row],[Aux EJEC CGR]])=0),"INCLUIR","OK")</f>
        <v>#REF!</v>
      </c>
      <c r="AU24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8" s="76" t="str">
        <f t="shared" si="5"/>
        <v>1.1.02.01.03.98</v>
      </c>
      <c r="AW248" s="77">
        <f>+LEN(CODIGOS2018[[#This Row],[POS PRE]])</f>
        <v>13</v>
      </c>
      <c r="AX248" s="76" t="b">
        <f>+EXACT(CODIGOS2018[[#This Row],[CODIGO AUTOMATICO CGR]],CODIGOS2018[[#This Row],[Código CGR]])</f>
        <v>1</v>
      </c>
      <c r="AY248" s="78" t="s">
        <v>330</v>
      </c>
      <c r="AZ248" s="78" t="b">
        <f>EXACT(CODIGOS2018[[#This Row],[Código FUT]],CODIGOS2018[[#This Row],[CODIFICACION MARCO FISCAL]])</f>
        <v>1</v>
      </c>
      <c r="BA248" s="81" t="s">
        <v>330</v>
      </c>
      <c r="BB248" s="82" t="b">
        <f>EXACT(CODIGOS2018[[#This Row],[Código FUT]],CODIGOS2018[[#This Row],[REPORTE II TRIM]])</f>
        <v>1</v>
      </c>
      <c r="BC248" s="135" t="s">
        <v>330</v>
      </c>
      <c r="BD248" s="135" t="b">
        <f>EXACT(CODIGOS2018[[#This Row],[Código FUT]],CODIGOS2018[[#This Row],[FUT DECRETO LIQ 2019]])</f>
        <v>1</v>
      </c>
    </row>
    <row r="249" spans="1:56" s="23" customFormat="1" ht="15" customHeight="1" x14ac:dyDescent="0.25">
      <c r="A24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110201039806 11020102 9999</v>
      </c>
      <c r="B249" s="4" t="s">
        <v>239</v>
      </c>
      <c r="C249" s="64">
        <v>1105</v>
      </c>
      <c r="D249" s="4" t="s">
        <v>33</v>
      </c>
      <c r="E249" s="64">
        <v>11020102</v>
      </c>
      <c r="F249" s="64">
        <v>9999</v>
      </c>
      <c r="G249" s="4" t="s">
        <v>398</v>
      </c>
      <c r="H249" s="65">
        <v>-500000</v>
      </c>
      <c r="I249" s="65">
        <v>0</v>
      </c>
      <c r="J249" s="65">
        <v>0</v>
      </c>
      <c r="K249" s="65">
        <v>0</v>
      </c>
      <c r="L249" s="65">
        <v>0</v>
      </c>
      <c r="M249" s="65">
        <v>-500000</v>
      </c>
      <c r="N249" s="65">
        <v>-292868</v>
      </c>
      <c r="O249" s="24"/>
      <c r="P249" s="68">
        <f>CODIGOS2018[[#This Row],[RECAUDOS]]+CODIGOS2018[[#This Row],[AJUSTE]]</f>
        <v>-292868</v>
      </c>
      <c r="Q24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4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49" s="60"/>
      <c r="T249" s="60"/>
      <c r="U249" s="26" t="s">
        <v>135</v>
      </c>
      <c r="V249" s="27" t="e">
        <f>IF(Q249="SALUD","SALUD",IF(CODIGOS2018[[#This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4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4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4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49" s="28">
        <v>10</v>
      </c>
      <c r="AA24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49" s="28" t="s">
        <v>503</v>
      </c>
      <c r="AC24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49" s="28" t="s">
        <v>461</v>
      </c>
      <c r="AE24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49" s="28" t="s">
        <v>371</v>
      </c>
      <c r="AG249" s="46" t="s">
        <v>462</v>
      </c>
      <c r="AH24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49" s="47" t="s">
        <v>331</v>
      </c>
      <c r="AJ24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4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4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49" s="72" t="str">
        <f>CONCATENATE(CODIGOS2018[[#This Row],[Código CGR]]," ",CODIGOS2018[[#This Row],[CGR OEI]]," ",CODIGOS2018[[#This Row],[CGR Dest]]," ",CODIGOS2018[[#This Row],[SIT FONDOS]])</f>
        <v>1.1.02.01.03.98 006 001 C</v>
      </c>
      <c r="AR249" s="73" t="e">
        <f>IF(AND(CODIGOS2018[[#This Row],[MARCA SALUD Y CONTRALORIA]]&lt;&gt;"SALUD",COUNTIF([1]!PLANOPROG[AUX LINEA],CODIGOS2018[[#This Row],[Aux PROG CGR]])=0),"INCLUIR","OK")</f>
        <v>#REF!</v>
      </c>
      <c r="AS249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249" s="73" t="e">
        <f>IF(AND(CODIGOS2018[[#This Row],[MARCA SALUD Y CONTRALORIA]]&lt;&gt;"SALUD",COUNTIF([1]!PLANOEJEC[AUX LINEA],CODIGOS2018[[#This Row],[Aux EJEC CGR]])=0),"INCLUIR","OK")</f>
        <v>#REF!</v>
      </c>
      <c r="AU24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49" s="76" t="str">
        <f t="shared" si="5"/>
        <v>1.1.02.01.03.98</v>
      </c>
      <c r="AW249" s="77">
        <f>+LEN(CODIGOS2018[[#This Row],[POS PRE]])</f>
        <v>13</v>
      </c>
      <c r="AX249" s="76" t="b">
        <f>+EXACT(CODIGOS2018[[#This Row],[CODIGO AUTOMATICO CGR]],CODIGOS2018[[#This Row],[Código CGR]])</f>
        <v>1</v>
      </c>
      <c r="AY249" s="78" t="s">
        <v>331</v>
      </c>
      <c r="AZ249" s="78" t="b">
        <f>EXACT(CODIGOS2018[[#This Row],[Código FUT]],CODIGOS2018[[#This Row],[CODIFICACION MARCO FISCAL]])</f>
        <v>1</v>
      </c>
      <c r="BA249" s="81" t="s">
        <v>331</v>
      </c>
      <c r="BB249" s="82" t="b">
        <f>EXACT(CODIGOS2018[[#This Row],[Código FUT]],CODIGOS2018[[#This Row],[REPORTE II TRIM]])</f>
        <v>1</v>
      </c>
      <c r="BC249" s="135" t="s">
        <v>331</v>
      </c>
      <c r="BD249" s="135" t="b">
        <f>EXACT(CODIGOS2018[[#This Row],[Código FUT]],CODIGOS2018[[#This Row],[FUT DECRETO LIQ 2019]])</f>
        <v>1</v>
      </c>
    </row>
    <row r="250" spans="1:56" s="23" customFormat="1" ht="15" customHeight="1" x14ac:dyDescent="0.25">
      <c r="A25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110201039808 11020102 9999</v>
      </c>
      <c r="B250" s="4" t="s">
        <v>239</v>
      </c>
      <c r="C250" s="64">
        <v>1105</v>
      </c>
      <c r="D250" s="4" t="s">
        <v>590</v>
      </c>
      <c r="E250" s="64">
        <v>11020102</v>
      </c>
      <c r="F250" s="64">
        <v>9999</v>
      </c>
      <c r="G250" s="4" t="s">
        <v>591</v>
      </c>
      <c r="H250" s="65">
        <v>0</v>
      </c>
      <c r="I250" s="65">
        <v>0</v>
      </c>
      <c r="J250" s="65">
        <v>0</v>
      </c>
      <c r="K250" s="65">
        <v>0</v>
      </c>
      <c r="L250" s="65">
        <v>0</v>
      </c>
      <c r="M250" s="65">
        <v>0</v>
      </c>
      <c r="N250" s="65">
        <v>-211602</v>
      </c>
      <c r="O250" s="24"/>
      <c r="P250" s="68">
        <f>CODIGOS2018[[#This Row],[RECAUDOS]]+CODIGOS2018[[#This Row],[AJUSTE]]</f>
        <v>-211602</v>
      </c>
      <c r="Q25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0" s="60"/>
      <c r="T250" s="60"/>
      <c r="U250" s="26" t="s">
        <v>135</v>
      </c>
      <c r="V250" s="27" t="e">
        <f>IF(Q250="SALUD","SALUD",IF(CODIGOS2018[[#This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0" s="28">
        <v>10</v>
      </c>
      <c r="AA25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0" s="28" t="s">
        <v>503</v>
      </c>
      <c r="AC25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0" s="28" t="s">
        <v>461</v>
      </c>
      <c r="AE25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0" s="28" t="s">
        <v>371</v>
      </c>
      <c r="AG250" s="46" t="s">
        <v>539</v>
      </c>
      <c r="AH25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0" s="47" t="s">
        <v>329</v>
      </c>
      <c r="AJ25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0" s="72" t="str">
        <f>CONCATENATE(CODIGOS2018[[#This Row],[Código CGR]]," ",CODIGOS2018[[#This Row],[CGR OEI]]," ",CODIGOS2018[[#This Row],[CGR Dest]]," ",CODIGOS2018[[#This Row],[SIT FONDOS]])</f>
        <v>1.1.02.01.03.98 006 001 C</v>
      </c>
      <c r="AR250" s="73" t="e">
        <f>IF(AND(CODIGOS2018[[#This Row],[MARCA SALUD Y CONTRALORIA]]&lt;&gt;"SALUD",COUNTIF([1]!PLANOPROG[AUX LINEA],CODIGOS2018[[#This Row],[Aux PROG CGR]])=0),"INCLUIR","OK")</f>
        <v>#REF!</v>
      </c>
      <c r="AS250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110000001700000</v>
      </c>
      <c r="AT250" s="73" t="e">
        <f>IF(AND(CODIGOS2018[[#This Row],[MARCA SALUD Y CONTRALORIA]]&lt;&gt;"SALUD",COUNTIF([1]!PLANOEJEC[AUX LINEA],CODIGOS2018[[#This Row],[Aux EJEC CGR]])=0),"INCLUIR","OK")</f>
        <v>#REF!</v>
      </c>
      <c r="AU25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0" s="76" t="str">
        <f t="shared" si="5"/>
        <v>1.1.02.01.03.98</v>
      </c>
      <c r="AW250" s="77">
        <f>+LEN(CODIGOS2018[[#This Row],[POS PRE]])</f>
        <v>13</v>
      </c>
      <c r="AX250" s="76" t="b">
        <f>+EXACT(CODIGOS2018[[#This Row],[CODIGO AUTOMATICO CGR]],CODIGOS2018[[#This Row],[Código CGR]])</f>
        <v>1</v>
      </c>
      <c r="AY250" s="78" t="s">
        <v>329</v>
      </c>
      <c r="AZ250" s="78" t="b">
        <f>EXACT(CODIGOS2018[[#This Row],[Código FUT]],CODIGOS2018[[#This Row],[CODIFICACION MARCO FISCAL]])</f>
        <v>1</v>
      </c>
      <c r="BA250" s="81" t="s">
        <v>329</v>
      </c>
      <c r="BB250" s="82" t="b">
        <f>EXACT(CODIGOS2018[[#This Row],[Código FUT]],CODIGOS2018[[#This Row],[REPORTE II TRIM]])</f>
        <v>1</v>
      </c>
      <c r="BC250" s="135" t="s">
        <v>329</v>
      </c>
      <c r="BD250" s="135" t="b">
        <f>EXACT(CODIGOS2018[[#This Row],[Código FUT]],CODIGOS2018[[#This Row],[FUT DECRETO LIQ 2019]])</f>
        <v>1</v>
      </c>
    </row>
    <row r="251" spans="1:56" s="23" customFormat="1" ht="15" customHeight="1" x14ac:dyDescent="0.25">
      <c r="A25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110201039810 11020102 9999</v>
      </c>
      <c r="B251" s="4" t="s">
        <v>239</v>
      </c>
      <c r="C251" s="64">
        <v>1105</v>
      </c>
      <c r="D251" s="4" t="s">
        <v>668</v>
      </c>
      <c r="E251" s="64">
        <v>11020102</v>
      </c>
      <c r="F251" s="64">
        <v>9999</v>
      </c>
      <c r="G251" s="4" t="s">
        <v>669</v>
      </c>
      <c r="H251" s="65">
        <v>0</v>
      </c>
      <c r="I251" s="65">
        <v>0</v>
      </c>
      <c r="J251" s="65">
        <v>0</v>
      </c>
      <c r="K251" s="65">
        <v>0</v>
      </c>
      <c r="L251" s="65">
        <v>0</v>
      </c>
      <c r="M251" s="65">
        <v>0</v>
      </c>
      <c r="N251" s="65">
        <v>-494617</v>
      </c>
      <c r="O251" s="24"/>
      <c r="P251" s="68">
        <f>CODIGOS2018[[#This Row],[RECAUDOS]]+CODIGOS2018[[#This Row],[AJUSTE]]</f>
        <v>-494617</v>
      </c>
      <c r="Q25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1" s="60"/>
      <c r="T251" s="60"/>
      <c r="U251" s="26" t="s">
        <v>135</v>
      </c>
      <c r="V251" s="27" t="e">
        <f>IF(Q251="SALUD","SALUD",IF(CODIGOS2018[[#This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1" s="28">
        <v>10</v>
      </c>
      <c r="AA25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1" s="28" t="s">
        <v>503</v>
      </c>
      <c r="AC25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1" s="28" t="s">
        <v>461</v>
      </c>
      <c r="AE25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1" s="28" t="s">
        <v>371</v>
      </c>
      <c r="AG251" s="46" t="s">
        <v>539</v>
      </c>
      <c r="AH25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1" s="47" t="s">
        <v>329</v>
      </c>
      <c r="AJ25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1" s="72" t="str">
        <f>CONCATENATE(CODIGOS2018[[#This Row],[Código CGR]]," ",CODIGOS2018[[#This Row],[CGR OEI]]," ",CODIGOS2018[[#This Row],[CGR Dest]]," ",CODIGOS2018[[#This Row],[SIT FONDOS]])</f>
        <v>1.1.02.01.03.98 006 001 C</v>
      </c>
      <c r="AR251" s="73" t="e">
        <f>IF(AND(CODIGOS2018[[#This Row],[MARCA SALUD Y CONTRALORIA]]&lt;&gt;"SALUD",COUNTIF([1]!PLANOPROG[AUX LINEA],CODIGOS2018[[#This Row],[Aux PROG CGR]])=0),"INCLUIR","OK")</f>
        <v>#REF!</v>
      </c>
      <c r="AS251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1.1.02.01.03.98 006 001 C 110000001700000</v>
      </c>
      <c r="AT251" s="73" t="e">
        <f>IF(AND(CODIGOS2018[[#This Row],[MARCA SALUD Y CONTRALORIA]]&lt;&gt;"SALUD",COUNTIF([1]!PLANOEJEC[AUX LINEA],CODIGOS2018[[#This Row],[Aux EJEC CGR]])=0),"INCLUIR","OK")</f>
        <v>#REF!</v>
      </c>
      <c r="AU25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1" s="76" t="str">
        <f t="shared" si="5"/>
        <v>1.1.02.01.03.98</v>
      </c>
      <c r="AW251" s="77">
        <f>+LEN(CODIGOS2018[[#This Row],[POS PRE]])</f>
        <v>13</v>
      </c>
      <c r="AX251" s="76" t="b">
        <f>+EXACT(CODIGOS2018[[#This Row],[CODIGO AUTOMATICO CGR]],CODIGOS2018[[#This Row],[Código CGR]])</f>
        <v>1</v>
      </c>
      <c r="AY251" s="78" t="s">
        <v>329</v>
      </c>
      <c r="AZ251" s="78" t="b">
        <f>EXACT(CODIGOS2018[[#This Row],[Código FUT]],CODIGOS2018[[#This Row],[CODIFICACION MARCO FISCAL]])</f>
        <v>1</v>
      </c>
      <c r="BA251" s="81" t="s">
        <v>329</v>
      </c>
      <c r="BB251" s="82" t="b">
        <f>EXACT(CODIGOS2018[[#This Row],[Código FUT]],CODIGOS2018[[#This Row],[REPORTE II TRIM]])</f>
        <v>1</v>
      </c>
      <c r="BC251" s="135" t="s">
        <v>329</v>
      </c>
      <c r="BD251" s="135" t="b">
        <f>EXACT(CODIGOS2018[[#This Row],[Código FUT]],CODIGOS2018[[#This Row],[FUT DECRETO LIQ 2019]])</f>
        <v>1</v>
      </c>
    </row>
    <row r="252" spans="1:56" s="23" customFormat="1" ht="15" customHeight="1" x14ac:dyDescent="0.25">
      <c r="A25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1102030106 110203 9999</v>
      </c>
      <c r="B252" s="4" t="s">
        <v>239</v>
      </c>
      <c r="C252" s="64">
        <v>1105</v>
      </c>
      <c r="D252" s="4" t="s">
        <v>601</v>
      </c>
      <c r="E252" s="64">
        <v>110203</v>
      </c>
      <c r="F252" s="64">
        <v>9999</v>
      </c>
      <c r="G252" s="4" t="s">
        <v>602</v>
      </c>
      <c r="H252" s="65">
        <v>-5520000</v>
      </c>
      <c r="I252" s="65">
        <v>0</v>
      </c>
      <c r="J252" s="65">
        <v>0</v>
      </c>
      <c r="K252" s="65">
        <v>0</v>
      </c>
      <c r="L252" s="65">
        <v>0</v>
      </c>
      <c r="M252" s="65">
        <v>-5520000</v>
      </c>
      <c r="N252" s="65">
        <v>-3363773</v>
      </c>
      <c r="O252" s="24"/>
      <c r="P252" s="68">
        <f>CODIGOS2018[[#This Row],[RECAUDOS]]+CODIGOS2018[[#This Row],[AJUSTE]]</f>
        <v>-3363773</v>
      </c>
      <c r="Q25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2" s="60"/>
      <c r="T252" s="60"/>
      <c r="U252" s="26" t="s">
        <v>641</v>
      </c>
      <c r="V252" s="27" t="e">
        <f>IF(Q252="SALUD","SALUD",IF(CODIGOS2018[[#This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2" s="28">
        <v>10</v>
      </c>
      <c r="AA25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2" s="28" t="s">
        <v>460</v>
      </c>
      <c r="AC25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2" s="28" t="s">
        <v>915</v>
      </c>
      <c r="AE25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2" s="28" t="s">
        <v>371</v>
      </c>
      <c r="AG252" s="46" t="s">
        <v>462</v>
      </c>
      <c r="AH25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2" s="47" t="s">
        <v>351</v>
      </c>
      <c r="AJ25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2" s="72" t="str">
        <f>CONCATENATE(CODIGOS2018[[#This Row],[Código CGR]]," ",CODIGOS2018[[#This Row],[CGR OEI]]," ",CODIGOS2018[[#This Row],[CGR Dest]]," ",CODIGOS2018[[#This Row],[SIT FONDOS]])</f>
        <v>1.1.02.03.98 002 018 C</v>
      </c>
      <c r="AR252" s="73" t="e">
        <f>IF(AND(CODIGOS2018[[#This Row],[MARCA SALUD Y CONTRALORIA]]&lt;&gt;"SALUD",COUNTIF([1]!PLANOPROG[AUX LINEA],CODIGOS2018[[#This Row],[Aux PROG CGR]])=0),"INCLUIR","OK")</f>
        <v>#REF!</v>
      </c>
      <c r="AS252" s="72" t="str">
        <f>CONCATENATE(CODIGOS2018[[#This Row],[Código CGR]]," ",CODIGOS2018[[#This Row],[CGR OEI]]," ",CODIGOS2018[[#This Row],[CGR Dest]]," ",CODIGOS2018[[#This Row],[SIT FONDOS]]," ",CODIGOS2018[[#This Row],[CGR Tercero]])</f>
        <v>1.1.02.03.98 002 018 C 000000000000000</v>
      </c>
      <c r="AT252" s="73" t="e">
        <f>IF(AND(CODIGOS2018[[#This Row],[MARCA SALUD Y CONTRALORIA]]&lt;&gt;"SALUD",COUNTIF([1]!PLANOEJEC[AUX LINEA],CODIGOS2018[[#This Row],[Aux EJEC CGR]])=0),"INCLUIR","OK")</f>
        <v>#REF!</v>
      </c>
      <c r="AU25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2" s="76" t="str">
        <f t="shared" si="5"/>
        <v>1.1.02.03.01.06</v>
      </c>
      <c r="AW252" s="77">
        <f>+LEN(CODIGOS2018[[#This Row],[POS PRE]])</f>
        <v>11</v>
      </c>
      <c r="AX252" s="76" t="b">
        <f>+EXACT(CODIGOS2018[[#This Row],[CODIGO AUTOMATICO CGR]],CODIGOS2018[[#This Row],[Código CGR]])</f>
        <v>0</v>
      </c>
      <c r="AY252" s="78" t="s">
        <v>351</v>
      </c>
      <c r="AZ252" s="78" t="b">
        <f>EXACT(CODIGOS2018[[#This Row],[Código FUT]],CODIGOS2018[[#This Row],[CODIFICACION MARCO FISCAL]])</f>
        <v>1</v>
      </c>
      <c r="BA252" s="81" t="s">
        <v>351</v>
      </c>
      <c r="BB252" s="82" t="b">
        <f>EXACT(CODIGOS2018[[#This Row],[Código FUT]],CODIGOS2018[[#This Row],[REPORTE II TRIM]])</f>
        <v>1</v>
      </c>
      <c r="BC252" s="135" t="s">
        <v>351</v>
      </c>
      <c r="BD252" s="135" t="b">
        <f>EXACT(CODIGOS2018[[#This Row],[Código FUT]],CODIGOS2018[[#This Row],[FUT DECRETO LIQ 2019]])</f>
        <v>1</v>
      </c>
    </row>
    <row r="253" spans="1:56" s="23" customFormat="1" ht="15" customHeight="1" x14ac:dyDescent="0.25">
      <c r="A25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110204010901 11020201 9999</v>
      </c>
      <c r="B253" s="4" t="s">
        <v>239</v>
      </c>
      <c r="C253" s="64">
        <v>1105</v>
      </c>
      <c r="D253" s="4" t="s">
        <v>34</v>
      </c>
      <c r="E253" s="64">
        <v>11020201</v>
      </c>
      <c r="F253" s="64">
        <v>9999</v>
      </c>
      <c r="G253" s="4" t="s">
        <v>399</v>
      </c>
      <c r="H253" s="65">
        <v>0</v>
      </c>
      <c r="I253" s="65">
        <v>0</v>
      </c>
      <c r="J253" s="65">
        <v>0</v>
      </c>
      <c r="K253" s="65">
        <v>0</v>
      </c>
      <c r="L253" s="65">
        <v>0</v>
      </c>
      <c r="M253" s="65">
        <v>0</v>
      </c>
      <c r="N253" s="65">
        <v>0</v>
      </c>
      <c r="O253" s="24"/>
      <c r="P253" s="68">
        <f>CODIGOS2018[[#This Row],[RECAUDOS]]+CODIGOS2018[[#This Row],[AJUSTE]]</f>
        <v>0</v>
      </c>
      <c r="Q25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3" s="60"/>
      <c r="T253" s="60"/>
      <c r="U253" s="26" t="s">
        <v>735</v>
      </c>
      <c r="V253" s="27" t="e">
        <f>IF(Q253="SALUD","SALUD",IF(CODIGOS2018[[#This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3" s="28">
        <v>10</v>
      </c>
      <c r="AA25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3" s="28" t="s">
        <v>460</v>
      </c>
      <c r="AC25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3" s="28" t="s">
        <v>915</v>
      </c>
      <c r="AE25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3" s="28" t="s">
        <v>371</v>
      </c>
      <c r="AG253" s="46" t="s">
        <v>462</v>
      </c>
      <c r="AH25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3" s="47" t="s">
        <v>351</v>
      </c>
      <c r="AJ25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3" s="72" t="str">
        <f>CONCATENATE(CODIGOS2018[[#This Row],[Código CGR]]," ",CODIGOS2018[[#This Row],[CGR OEI]]," ",CODIGOS2018[[#This Row],[CGR Dest]]," ",CODIGOS2018[[#This Row],[SIT FONDOS]])</f>
        <v>1.1.02.03.03 002 018 C</v>
      </c>
      <c r="AR253" s="73" t="e">
        <f>IF(AND(CODIGOS2018[[#This Row],[MARCA SALUD Y CONTRALORIA]]&lt;&gt;"SALUD",COUNTIF([1]!PLANOPROG[AUX LINEA],CODIGOS2018[[#This Row],[Aux PROG CGR]])=0),"INCLUIR","OK")</f>
        <v>#REF!</v>
      </c>
      <c r="AS253" s="72" t="str">
        <f>CONCATENATE(CODIGOS2018[[#This Row],[Código CGR]]," ",CODIGOS2018[[#This Row],[CGR OEI]]," ",CODIGOS2018[[#This Row],[CGR Dest]]," ",CODIGOS2018[[#This Row],[SIT FONDOS]]," ",CODIGOS2018[[#This Row],[CGR Tercero]])</f>
        <v>1.1.02.03.03 002 018 C 000000000000000</v>
      </c>
      <c r="AT253" s="73" t="e">
        <f>IF(AND(CODIGOS2018[[#This Row],[MARCA SALUD Y CONTRALORIA]]&lt;&gt;"SALUD",COUNTIF([1]!PLANOEJEC[AUX LINEA],CODIGOS2018[[#This Row],[Aux EJEC CGR]])=0),"INCLUIR","OK")</f>
        <v>#REF!</v>
      </c>
      <c r="AU25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3" s="76" t="str">
        <f t="shared" si="5"/>
        <v>1.1.02.04.01.09</v>
      </c>
      <c r="AW253" s="77">
        <f>+LEN(CODIGOS2018[[#This Row],[POS PRE]])</f>
        <v>13</v>
      </c>
      <c r="AX253" s="76" t="b">
        <f>+EXACT(CODIGOS2018[[#This Row],[CODIGO AUTOMATICO CGR]],CODIGOS2018[[#This Row],[Código CGR]])</f>
        <v>0</v>
      </c>
      <c r="AY253" s="78" t="s">
        <v>351</v>
      </c>
      <c r="AZ253" s="78" t="b">
        <f>EXACT(CODIGOS2018[[#This Row],[Código FUT]],CODIGOS2018[[#This Row],[CODIFICACION MARCO FISCAL]])</f>
        <v>1</v>
      </c>
      <c r="BA253" s="81" t="s">
        <v>351</v>
      </c>
      <c r="BB253" s="82" t="b">
        <f>EXACT(CODIGOS2018[[#This Row],[Código FUT]],CODIGOS2018[[#This Row],[REPORTE II TRIM]])</f>
        <v>1</v>
      </c>
      <c r="BC253" s="135" t="e">
        <v>#N/A</v>
      </c>
      <c r="BD253" s="135" t="e">
        <f>EXACT(CODIGOS2018[[#This Row],[Código FUT]],CODIGOS2018[[#This Row],[FUT DECRETO LIQ 2019]])</f>
        <v>#N/A</v>
      </c>
    </row>
    <row r="254" spans="1:56" s="23" customFormat="1" ht="15" customHeight="1" x14ac:dyDescent="0.25">
      <c r="A25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11020401090104 11020401 9999</v>
      </c>
      <c r="B254" s="4" t="s">
        <v>239</v>
      </c>
      <c r="C254" s="64">
        <v>1105</v>
      </c>
      <c r="D254" s="4" t="s">
        <v>603</v>
      </c>
      <c r="E254" s="64">
        <v>11020401</v>
      </c>
      <c r="F254" s="64">
        <v>9999</v>
      </c>
      <c r="G254" s="4" t="s">
        <v>604</v>
      </c>
      <c r="H254" s="65">
        <v>-3828825</v>
      </c>
      <c r="I254" s="65">
        <v>0</v>
      </c>
      <c r="J254" s="65">
        <v>0</v>
      </c>
      <c r="K254" s="65">
        <v>0</v>
      </c>
      <c r="L254" s="65">
        <v>0</v>
      </c>
      <c r="M254" s="65">
        <v>-3828825</v>
      </c>
      <c r="N254" s="65">
        <v>-3623441</v>
      </c>
      <c r="O254" s="24"/>
      <c r="P254" s="68">
        <f>CODIGOS2018[[#This Row],[RECAUDOS]]+CODIGOS2018[[#This Row],[AJUSTE]]</f>
        <v>-3623441</v>
      </c>
      <c r="Q25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4" s="60"/>
      <c r="T254" s="60"/>
      <c r="U254" s="26" t="s">
        <v>735</v>
      </c>
      <c r="V254" s="27" t="e">
        <f>IF(Q254="SALUD","SALUD",IF(CODIGOS2018[[#This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4" s="28">
        <v>10</v>
      </c>
      <c r="AA25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4" s="28" t="s">
        <v>460</v>
      </c>
      <c r="AC25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4" s="28" t="s">
        <v>915</v>
      </c>
      <c r="AE25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4" s="28" t="s">
        <v>371</v>
      </c>
      <c r="AG254" s="46" t="s">
        <v>462</v>
      </c>
      <c r="AH25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4" s="47" t="s">
        <v>835</v>
      </c>
      <c r="AJ25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4" s="72" t="str">
        <f>CONCATENATE(CODIGOS2018[[#This Row],[Código CGR]]," ",CODIGOS2018[[#This Row],[CGR OEI]]," ",CODIGOS2018[[#This Row],[CGR Dest]]," ",CODIGOS2018[[#This Row],[SIT FONDOS]])</f>
        <v>1.1.02.03.03 002 018 C</v>
      </c>
      <c r="AR254" s="73" t="e">
        <f>IF(AND(CODIGOS2018[[#This Row],[MARCA SALUD Y CONTRALORIA]]&lt;&gt;"SALUD",COUNTIF([1]!PLANOPROG[AUX LINEA],CODIGOS2018[[#This Row],[Aux PROG CGR]])=0),"INCLUIR","OK")</f>
        <v>#REF!</v>
      </c>
      <c r="AS254" s="72" t="str">
        <f>CONCATENATE(CODIGOS2018[[#This Row],[Código CGR]]," ",CODIGOS2018[[#This Row],[CGR OEI]]," ",CODIGOS2018[[#This Row],[CGR Dest]]," ",CODIGOS2018[[#This Row],[SIT FONDOS]]," ",CODIGOS2018[[#This Row],[CGR Tercero]])</f>
        <v>1.1.02.03.03 002 018 C 000000000000000</v>
      </c>
      <c r="AT254" s="73" t="e">
        <f>IF(AND(CODIGOS2018[[#This Row],[MARCA SALUD Y CONTRALORIA]]&lt;&gt;"SALUD",COUNTIF([1]!PLANOEJEC[AUX LINEA],CODIGOS2018[[#This Row],[Aux EJEC CGR]])=0),"INCLUIR","OK")</f>
        <v>#REF!</v>
      </c>
      <c r="AU25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4" s="76" t="str">
        <f>CONCATENATE(MID(D254,1,1),".",MID(D254,3,1),".",MID(D254,4,2),".",MID(D254,6,2),".",MID(D254,8,2),".",MID(D254,10,2),".",MID(D254,12,2),".",MID(D254,14,2))</f>
        <v>1.1.02.04.01.09.01.04</v>
      </c>
      <c r="AW254" s="77">
        <f>+LEN(CODIGOS2018[[#This Row],[POS PRE]])</f>
        <v>15</v>
      </c>
      <c r="AX254" s="76" t="b">
        <f>+EXACT(CODIGOS2018[[#This Row],[CODIGO AUTOMATICO CGR]],CODIGOS2018[[#This Row],[Código CGR]])</f>
        <v>0</v>
      </c>
      <c r="AY254" s="78" t="s">
        <v>351</v>
      </c>
      <c r="AZ254" s="78" t="b">
        <f>EXACT(CODIGOS2018[[#This Row],[Código FUT]],CODIGOS2018[[#This Row],[CODIFICACION MARCO FISCAL]])</f>
        <v>0</v>
      </c>
      <c r="BA254" s="81" t="s">
        <v>351</v>
      </c>
      <c r="BB254" s="82" t="b">
        <f>EXACT(CODIGOS2018[[#This Row],[Código FUT]],CODIGOS2018[[#This Row],[REPORTE II TRIM]])</f>
        <v>0</v>
      </c>
      <c r="BC254" s="135" t="s">
        <v>835</v>
      </c>
      <c r="BD254" s="135" t="b">
        <f>EXACT(CODIGOS2018[[#This Row],[Código FUT]],CODIGOS2018[[#This Row],[FUT DECRETO LIQ 2019]])</f>
        <v>1</v>
      </c>
    </row>
    <row r="255" spans="1:56" s="23" customFormat="1" ht="15" customHeight="1" x14ac:dyDescent="0.25">
      <c r="A25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0-0302 1105 1101026311 11010208 9999</v>
      </c>
      <c r="B255" s="4" t="s">
        <v>240</v>
      </c>
      <c r="C255" s="64">
        <v>1105</v>
      </c>
      <c r="D255" s="4" t="s">
        <v>90</v>
      </c>
      <c r="E255" s="64">
        <v>11010208</v>
      </c>
      <c r="F255" s="64">
        <v>9999</v>
      </c>
      <c r="G255" s="4" t="s">
        <v>436</v>
      </c>
      <c r="H255" s="65">
        <v>-9797826958</v>
      </c>
      <c r="I255" s="65">
        <v>0</v>
      </c>
      <c r="J255" s="65">
        <v>0</v>
      </c>
      <c r="K255" s="65">
        <v>0</v>
      </c>
      <c r="L255" s="65">
        <v>5732450469</v>
      </c>
      <c r="M255" s="65">
        <v>-4065376489</v>
      </c>
      <c r="N255" s="65">
        <v>-3702839982</v>
      </c>
      <c r="O255" s="24"/>
      <c r="P255" s="68">
        <f>CODIGOS2018[[#This Row],[RECAUDOS]]+CODIGOS2018[[#This Row],[AJUSTE]]</f>
        <v>-3702839982</v>
      </c>
      <c r="Q25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5" s="60"/>
      <c r="T255" s="60"/>
      <c r="U255" s="26" t="s">
        <v>492</v>
      </c>
      <c r="V255" s="27" t="e">
        <f>IF(Q255="SALUD","SALUD",IF(CODIGOS2018[[#This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5" s="28">
        <v>10</v>
      </c>
      <c r="AA25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5" s="28" t="s">
        <v>491</v>
      </c>
      <c r="AC25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5" s="28" t="s">
        <v>549</v>
      </c>
      <c r="AE25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5" s="28" t="s">
        <v>371</v>
      </c>
      <c r="AG255" s="46" t="s">
        <v>462</v>
      </c>
      <c r="AH25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5" s="47" t="s">
        <v>311</v>
      </c>
      <c r="AJ25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5" s="72" t="str">
        <f>CONCATENATE(CODIGOS2018[[#This Row],[Código CGR]]," ",CODIGOS2018[[#This Row],[CGR OEI]]," ",CODIGOS2018[[#This Row],[CGR Dest]]," ",CODIGOS2018[[#This Row],[SIT FONDOS]])</f>
        <v>1.1.01.02.63.11 003 028 C</v>
      </c>
      <c r="AR255" s="73" t="e">
        <f>IF(AND(CODIGOS2018[[#This Row],[MARCA SALUD Y CONTRALORIA]]&lt;&gt;"SALUD",COUNTIF([1]!PLANOPROG[AUX LINEA],CODIGOS2018[[#This Row],[Aux PROG CGR]])=0),"INCLUIR","OK")</f>
        <v>#REF!</v>
      </c>
      <c r="AS255" s="72" t="str">
        <f>CONCATENATE(CODIGOS2018[[#This Row],[Código CGR]]," ",CODIGOS2018[[#This Row],[CGR OEI]]," ",CODIGOS2018[[#This Row],[CGR Dest]]," ",CODIGOS2018[[#This Row],[SIT FONDOS]]," ",CODIGOS2018[[#This Row],[CGR Tercero]])</f>
        <v>1.1.01.02.63.11 003 028 C 000000000000000</v>
      </c>
      <c r="AT255" s="73" t="e">
        <f>IF(AND(CODIGOS2018[[#This Row],[MARCA SALUD Y CONTRALORIA]]&lt;&gt;"SALUD",COUNTIF([1]!PLANOEJEC[AUX LINEA],CODIGOS2018[[#This Row],[Aux EJEC CGR]])=0),"INCLUIR","OK")</f>
        <v>#REF!</v>
      </c>
      <c r="AU25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5" s="76" t="str">
        <f>CONCATENATE(MID(D255,1,1),".",MID(D255,3,1),".",MID(D255,4,2),".",MID(D255,6,2),".",MID(D255,8,2),".",MID(D255,10,2))</f>
        <v>1.1.01.02.63.11</v>
      </c>
      <c r="AW255" s="77">
        <f>+LEN(CODIGOS2018[[#This Row],[POS PRE]])</f>
        <v>11</v>
      </c>
      <c r="AX255" s="76" t="b">
        <f>+EXACT(CODIGOS2018[[#This Row],[CODIGO AUTOMATICO CGR]],CODIGOS2018[[#This Row],[Código CGR]])</f>
        <v>1</v>
      </c>
      <c r="AY255" s="78" t="s">
        <v>311</v>
      </c>
      <c r="AZ255" s="78" t="b">
        <f>EXACT(CODIGOS2018[[#This Row],[Código FUT]],CODIGOS2018[[#This Row],[CODIFICACION MARCO FISCAL]])</f>
        <v>1</v>
      </c>
      <c r="BA255" s="81" t="s">
        <v>311</v>
      </c>
      <c r="BB255" s="82" t="b">
        <f>EXACT(CODIGOS2018[[#This Row],[Código FUT]],CODIGOS2018[[#This Row],[REPORTE II TRIM]])</f>
        <v>1</v>
      </c>
      <c r="BC255" s="135" t="s">
        <v>311</v>
      </c>
      <c r="BD255" s="135" t="b">
        <f>EXACT(CODIGOS2018[[#This Row],[Código FUT]],CODIGOS2018[[#This Row],[FUT DECRETO LIQ 2019]])</f>
        <v>1</v>
      </c>
    </row>
    <row r="256" spans="1:56" s="23" customFormat="1" ht="15" customHeight="1" x14ac:dyDescent="0.25">
      <c r="A25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0-0305 1105 1101023101010301 11010201 9999</v>
      </c>
      <c r="B256" s="4" t="s">
        <v>241</v>
      </c>
      <c r="C256" s="64">
        <v>1105</v>
      </c>
      <c r="D256" s="4" t="s">
        <v>91</v>
      </c>
      <c r="E256" s="64">
        <v>11010201</v>
      </c>
      <c r="F256" s="64">
        <v>9999</v>
      </c>
      <c r="G256" s="4" t="s">
        <v>149</v>
      </c>
      <c r="H256" s="65">
        <v>-16349139310</v>
      </c>
      <c r="I256" s="65">
        <v>0</v>
      </c>
      <c r="J256" s="65">
        <v>0</v>
      </c>
      <c r="K256" s="65">
        <f>-1255080450</f>
        <v>-1255080450</v>
      </c>
      <c r="L256" s="65">
        <f>1800000000</f>
        <v>1800000000</v>
      </c>
      <c r="M256" s="65">
        <f>+CODIGOS2018[[#This Row],[PPTO INICIAL]]+CODIGOS2018[[#This Row],[ADICIONES]]+CODIGOS2018[[#This Row],[REDUCCIONES]]</f>
        <v>-15804219760</v>
      </c>
      <c r="N256" s="65">
        <v>-15804219760</v>
      </c>
      <c r="O256" s="24"/>
      <c r="P256" s="68">
        <f>CODIGOS2018[[#This Row],[RECAUDOS]]+CODIGOS2018[[#This Row],[AJUSTE]]</f>
        <v>-15804219760</v>
      </c>
      <c r="Q25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6" s="60"/>
      <c r="T256" s="60"/>
      <c r="U256" s="26" t="s">
        <v>736</v>
      </c>
      <c r="V256" s="27" t="e">
        <f>IF(Q256="SALUD","SALUD",IF(CODIGOS2018[[#This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6" s="28" t="s">
        <v>736</v>
      </c>
      <c r="AA25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6" s="28" t="s">
        <v>736</v>
      </c>
      <c r="AC25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6" s="28" t="s">
        <v>736</v>
      </c>
      <c r="AE25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6" s="28" t="s">
        <v>736</v>
      </c>
      <c r="AG256" s="46" t="s">
        <v>736</v>
      </c>
      <c r="AH25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6" s="47" t="s">
        <v>736</v>
      </c>
      <c r="AJ25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6" s="72" t="str">
        <f>CONCATENATE(CODIGOS2018[[#This Row],[Código CGR]]," ",CODIGOS2018[[#This Row],[CGR OEI]]," ",CODIGOS2018[[#This Row],[CGR Dest]]," ",CODIGOS2018[[#This Row],[SIT FONDOS]])</f>
        <v>SALUD SALUD SALUD SALUD</v>
      </c>
      <c r="AR256" s="73" t="e">
        <f>IF(AND(CODIGOS2018[[#This Row],[MARCA SALUD Y CONTRALORIA]]&lt;&gt;"SALUD",COUNTIF([1]!PLANOPROG[AUX LINEA],CODIGOS2018[[#This Row],[Aux PROG CGR]])=0),"INCLUIR","OK")</f>
        <v>#REF!</v>
      </c>
      <c r="AS256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56" s="73" t="e">
        <f>IF(AND(CODIGOS2018[[#This Row],[MARCA SALUD Y CONTRALORIA]]&lt;&gt;"SALUD",COUNTIF([1]!PLANOEJEC[AUX LINEA],CODIGOS2018[[#This Row],[Aux EJEC CGR]])=0),"INCLUIR","OK")</f>
        <v>#REF!</v>
      </c>
      <c r="AU25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6" s="76" t="str">
        <f>CONCATENATE(MID(D256,1,1),".",MID(D256,3,1),".",MID(D256,4,2),".",MID(D256,6,2),".",MID(D256,8,2),".",MID(D256,10,2),".",MID(D256,12,2),".",MID(D256,14,2),".",MID(D256,16,2))</f>
        <v>1.1.01.02.31.01.01.03.01</v>
      </c>
      <c r="AW256" s="77">
        <f>+LEN(CODIGOS2018[[#This Row],[POS PRE]])</f>
        <v>17</v>
      </c>
      <c r="AX256" s="76" t="b">
        <f>+EXACT(CODIGOS2018[[#This Row],[CODIGO AUTOMATICO CGR]],CODIGOS2018[[#This Row],[Código CGR]])</f>
        <v>0</v>
      </c>
      <c r="AY256" s="78" t="s">
        <v>286</v>
      </c>
      <c r="AZ256" s="78" t="b">
        <f>EXACT(CODIGOS2018[[#This Row],[Código FUT]],CODIGOS2018[[#This Row],[CODIFICACION MARCO FISCAL]])</f>
        <v>0</v>
      </c>
      <c r="BA256" s="81" t="s">
        <v>736</v>
      </c>
      <c r="BB256" s="82" t="b">
        <f>EXACT(CODIGOS2018[[#This Row],[Código FUT]],CODIGOS2018[[#This Row],[REPORTE II TRIM]])</f>
        <v>1</v>
      </c>
      <c r="BC256" s="135" t="s">
        <v>286</v>
      </c>
      <c r="BD256" s="135" t="b">
        <f>EXACT(CODIGOS2018[[#This Row],[Código FUT]],CODIGOS2018[[#This Row],[FUT DECRETO LIQ 2019]])</f>
        <v>0</v>
      </c>
    </row>
    <row r="257" spans="1:56" s="23" customFormat="1" ht="15" customHeight="1" x14ac:dyDescent="0.25">
      <c r="A25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0-0306x 1105 1101023101010303 11010201 9999</v>
      </c>
      <c r="B257" s="152" t="s">
        <v>1014</v>
      </c>
      <c r="C257" s="153">
        <v>1105</v>
      </c>
      <c r="D257" s="152" t="s">
        <v>95</v>
      </c>
      <c r="E257" s="153">
        <v>11010201</v>
      </c>
      <c r="F257" s="153">
        <v>9999</v>
      </c>
      <c r="G257" s="152" t="s">
        <v>149</v>
      </c>
      <c r="H257" s="151">
        <v>0</v>
      </c>
      <c r="I257" s="151">
        <v>0</v>
      </c>
      <c r="J257" s="151">
        <v>0</v>
      </c>
      <c r="K257" s="151">
        <v>-1800000000</v>
      </c>
      <c r="L257" s="151">
        <v>0</v>
      </c>
      <c r="M257" s="151">
        <f>+CODIGOS2018[[#This Row],[ADICIONES]]</f>
        <v>-1800000000</v>
      </c>
      <c r="N257" s="151">
        <f>+CODIGOS2018[[#This Row],[PPTO DEFINITIVO]]</f>
        <v>-1800000000</v>
      </c>
      <c r="O257" s="151"/>
      <c r="P257" s="151">
        <f>CODIGOS2018[[#This Row],[RECAUDOS]]+CODIGOS2018[[#This Row],[AJUSTE]]</f>
        <v>-1800000000</v>
      </c>
      <c r="Q257" s="154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7" s="15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7" s="154"/>
      <c r="T257" s="154"/>
      <c r="U257" s="26" t="s">
        <v>736</v>
      </c>
      <c r="V257" s="27" t="e">
        <f>IF(Q257="SALUD","SALUD",IF(CODIGOS2018[[#This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7" s="28" t="s">
        <v>736</v>
      </c>
      <c r="AA25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7" s="28" t="s">
        <v>736</v>
      </c>
      <c r="AC25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7" s="28" t="s">
        <v>736</v>
      </c>
      <c r="AE25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7" s="28" t="s">
        <v>736</v>
      </c>
      <c r="AG257" s="46" t="s">
        <v>736</v>
      </c>
      <c r="AH25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7" s="47" t="s">
        <v>736</v>
      </c>
      <c r="AJ25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7" s="72" t="str">
        <f>CONCATENATE(CODIGOS2018[[#This Row],[Código CGR]]," ",CODIGOS2018[[#This Row],[CGR OEI]]," ",CODIGOS2018[[#This Row],[CGR Dest]]," ",CODIGOS2018[[#This Row],[SIT FONDOS]])</f>
        <v>SALUD SALUD SALUD SALUD</v>
      </c>
      <c r="AR257" s="73" t="e">
        <f>IF(AND(CODIGOS2018[[#This Row],[MARCA SALUD Y CONTRALORIA]]&lt;&gt;"SALUD",COUNTIF([1]!PLANOPROG[AUX LINEA],CODIGOS2018[[#This Row],[Aux PROG CGR]])=0),"INCLUIR","OK")</f>
        <v>#REF!</v>
      </c>
      <c r="AS257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57" s="73" t="e">
        <f>IF(AND(CODIGOS2018[[#This Row],[MARCA SALUD Y CONTRALORIA]]&lt;&gt;"SALUD",COUNTIF([1]!PLANOEJEC[AUX LINEA],CODIGOS2018[[#This Row],[Aux EJEC CGR]])=0),"INCLUIR","OK")</f>
        <v>#REF!</v>
      </c>
      <c r="AU25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7" s="76" t="str">
        <f>CONCATENATE(MID(D257,1,1),".",MID(D257,3,1),".",MID(D257,4,2),".",MID(D257,6,2),".",MID(D257,8,2),".",MID(D257,10,2),".",MID(D257,12,2),".",MID(D257,14,2),".",MID(D257,16,2))</f>
        <v>1.1.01.02.31.01.01.03.03</v>
      </c>
      <c r="AW257" s="77">
        <f>+LEN(CODIGOS2018[[#This Row],[POS PRE]])</f>
        <v>17</v>
      </c>
      <c r="AX257" s="76" t="b">
        <f>+EXACT(CODIGOS2018[[#This Row],[CODIGO AUTOMATICO CGR]],CODIGOS2018[[#This Row],[Código CGR]])</f>
        <v>0</v>
      </c>
      <c r="AY257" s="78" t="s">
        <v>286</v>
      </c>
      <c r="AZ257" s="78" t="b">
        <f>EXACT(CODIGOS2018[[#This Row],[Código FUT]],CODIGOS2018[[#This Row],[CODIFICACION MARCO FISCAL]])</f>
        <v>0</v>
      </c>
      <c r="BA257" s="81" t="s">
        <v>736</v>
      </c>
      <c r="BB257" s="82" t="b">
        <f>EXACT(CODIGOS2018[[#This Row],[Código FUT]],CODIGOS2018[[#This Row],[REPORTE II TRIM]])</f>
        <v>1</v>
      </c>
      <c r="BC257" s="135" t="s">
        <v>286</v>
      </c>
      <c r="BD257" s="135" t="b">
        <f>EXACT(CODIGOS2018[[#This Row],[Código FUT]],CODIGOS2018[[#This Row],[FUT DECRETO LIQ 2019]])</f>
        <v>0</v>
      </c>
    </row>
    <row r="258" spans="1:56" s="23" customFormat="1" ht="15" customHeight="1" x14ac:dyDescent="0.25">
      <c r="A25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0-0305 1105 1101023101030301 11010201 9999</v>
      </c>
      <c r="B258" s="4" t="s">
        <v>241</v>
      </c>
      <c r="C258" s="64">
        <v>1105</v>
      </c>
      <c r="D258" s="4" t="s">
        <v>575</v>
      </c>
      <c r="E258" s="64">
        <v>11010201</v>
      </c>
      <c r="F258" s="64">
        <v>9999</v>
      </c>
      <c r="G258" s="4" t="s">
        <v>574</v>
      </c>
      <c r="H258" s="65">
        <v>-561801445</v>
      </c>
      <c r="I258" s="65">
        <v>0</v>
      </c>
      <c r="J258" s="65">
        <v>0</v>
      </c>
      <c r="K258" s="65">
        <v>-1080638545</v>
      </c>
      <c r="L258" s="65">
        <v>0</v>
      </c>
      <c r="M258" s="65">
        <v>-1642439990</v>
      </c>
      <c r="N258" s="65">
        <v>-1878430060</v>
      </c>
      <c r="O258" s="24"/>
      <c r="P258" s="68">
        <f>CODIGOS2018[[#This Row],[RECAUDOS]]+CODIGOS2018[[#This Row],[AJUSTE]]</f>
        <v>-1878430060</v>
      </c>
      <c r="Q25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8" s="60"/>
      <c r="T258" s="60"/>
      <c r="U258" s="26" t="s">
        <v>736</v>
      </c>
      <c r="V258" s="27" t="e">
        <f>IF(Q258="SALUD","SALUD",IF(CODIGOS2018[[#This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8" s="28" t="s">
        <v>736</v>
      </c>
      <c r="AA25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8" s="28" t="s">
        <v>736</v>
      </c>
      <c r="AC25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8" s="28" t="s">
        <v>736</v>
      </c>
      <c r="AE25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8" s="28" t="s">
        <v>736</v>
      </c>
      <c r="AG258" s="46" t="s">
        <v>736</v>
      </c>
      <c r="AH25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8" s="47" t="s">
        <v>736</v>
      </c>
      <c r="AJ25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8" s="72" t="str">
        <f>CONCATENATE(CODIGOS2018[[#This Row],[Código CGR]]," ",CODIGOS2018[[#This Row],[CGR OEI]]," ",CODIGOS2018[[#This Row],[CGR Dest]]," ",CODIGOS2018[[#This Row],[SIT FONDOS]])</f>
        <v>SALUD SALUD SALUD SALUD</v>
      </c>
      <c r="AR258" s="73" t="e">
        <f>IF(AND(CODIGOS2018[[#This Row],[MARCA SALUD Y CONTRALORIA]]&lt;&gt;"SALUD",COUNTIF([1]!PLANOPROG[AUX LINEA],CODIGOS2018[[#This Row],[Aux PROG CGR]])=0),"INCLUIR","OK")</f>
        <v>#REF!</v>
      </c>
      <c r="AS258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58" s="73" t="e">
        <f>IF(AND(CODIGOS2018[[#This Row],[MARCA SALUD Y CONTRALORIA]]&lt;&gt;"SALUD",COUNTIF([1]!PLANOEJEC[AUX LINEA],CODIGOS2018[[#This Row],[Aux EJEC CGR]])=0),"INCLUIR","OK")</f>
        <v>#REF!</v>
      </c>
      <c r="AU25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8" s="76" t="str">
        <f>CONCATENATE(MID(D258,1,1),".",MID(D258,3,1),".",MID(D258,4,2),".",MID(D258,6,2),".",MID(D258,8,2),".",MID(D258,10,2),".",MID(D258,12,2),".",MID(D258,14,2),".",MID(D258,16,2))</f>
        <v>1.1.01.02.31.01.03.03.01</v>
      </c>
      <c r="AW258" s="77">
        <f>+LEN(CODIGOS2018[[#This Row],[POS PRE]])</f>
        <v>17</v>
      </c>
      <c r="AX258" s="76" t="b">
        <f>+EXACT(CODIGOS2018[[#This Row],[CODIGO AUTOMATICO CGR]],CODIGOS2018[[#This Row],[Código CGR]])</f>
        <v>0</v>
      </c>
      <c r="AY258" s="78" t="s">
        <v>287</v>
      </c>
      <c r="AZ258" s="78" t="b">
        <f>EXACT(CODIGOS2018[[#This Row],[Código FUT]],CODIGOS2018[[#This Row],[CODIFICACION MARCO FISCAL]])</f>
        <v>0</v>
      </c>
      <c r="BA258" s="81" t="s">
        <v>736</v>
      </c>
      <c r="BB258" s="82" t="b">
        <f>EXACT(CODIGOS2018[[#This Row],[Código FUT]],CODIGOS2018[[#This Row],[REPORTE II TRIM]])</f>
        <v>1</v>
      </c>
      <c r="BC258" s="135" t="s">
        <v>287</v>
      </c>
      <c r="BD258" s="135" t="b">
        <f>EXACT(CODIGOS2018[[#This Row],[Código FUT]],CODIGOS2018[[#This Row],[FUT DECRETO LIQ 2019]])</f>
        <v>0</v>
      </c>
    </row>
    <row r="259" spans="1:56" s="23" customFormat="1" ht="15" customHeight="1" x14ac:dyDescent="0.25">
      <c r="A25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0-0305 1105 11010231030301 11020201 9999</v>
      </c>
      <c r="B259" s="4" t="s">
        <v>241</v>
      </c>
      <c r="C259" s="64">
        <v>1105</v>
      </c>
      <c r="D259" s="4" t="s">
        <v>92</v>
      </c>
      <c r="E259" s="64">
        <v>11020201</v>
      </c>
      <c r="F259" s="64">
        <v>9999</v>
      </c>
      <c r="G259" s="4" t="s">
        <v>146</v>
      </c>
      <c r="H259" s="65">
        <v>-438860700</v>
      </c>
      <c r="I259" s="65">
        <v>0</v>
      </c>
      <c r="J259" s="65">
        <v>0</v>
      </c>
      <c r="K259" s="65">
        <v>-749334805</v>
      </c>
      <c r="L259" s="65">
        <v>0</v>
      </c>
      <c r="M259" s="65">
        <v>-1188195505</v>
      </c>
      <c r="N259" s="65">
        <v>-1264706409</v>
      </c>
      <c r="O259" s="24"/>
      <c r="P259" s="68">
        <f>CODIGOS2018[[#This Row],[RECAUDOS]]+CODIGOS2018[[#This Row],[AJUSTE]]</f>
        <v>-1264706409</v>
      </c>
      <c r="Q25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5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59" s="60"/>
      <c r="T259" s="60"/>
      <c r="U259" s="26" t="s">
        <v>736</v>
      </c>
      <c r="V259" s="27" t="e">
        <f>IF(Q259="SALUD","SALUD",IF(CODIGOS2018[[#This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5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5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5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59" s="28" t="s">
        <v>736</v>
      </c>
      <c r="AA25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59" s="28" t="s">
        <v>736</v>
      </c>
      <c r="AC25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59" s="28" t="s">
        <v>736</v>
      </c>
      <c r="AE25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59" s="28" t="s">
        <v>736</v>
      </c>
      <c r="AG259" s="46" t="s">
        <v>736</v>
      </c>
      <c r="AH25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59" s="47" t="s">
        <v>736</v>
      </c>
      <c r="AJ25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5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5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59" s="72" t="str">
        <f>CONCATENATE(CODIGOS2018[[#This Row],[Código CGR]]," ",CODIGOS2018[[#This Row],[CGR OEI]]," ",CODIGOS2018[[#This Row],[CGR Dest]]," ",CODIGOS2018[[#This Row],[SIT FONDOS]])</f>
        <v>SALUD SALUD SALUD SALUD</v>
      </c>
      <c r="AR259" s="73" t="e">
        <f>IF(AND(CODIGOS2018[[#This Row],[MARCA SALUD Y CONTRALORIA]]&lt;&gt;"SALUD",COUNTIF([1]!PLANOPROG[AUX LINEA],CODIGOS2018[[#This Row],[Aux PROG CGR]])=0),"INCLUIR","OK")</f>
        <v>#REF!</v>
      </c>
      <c r="AS259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59" s="73" t="e">
        <f>IF(AND(CODIGOS2018[[#This Row],[MARCA SALUD Y CONTRALORIA]]&lt;&gt;"SALUD",COUNTIF([1]!PLANOEJEC[AUX LINEA],CODIGOS2018[[#This Row],[Aux EJEC CGR]])=0),"INCLUIR","OK")</f>
        <v>#REF!</v>
      </c>
      <c r="AU25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59" s="76" t="str">
        <f>CONCATENATE(MID(D259,1,1),".",MID(D259,3,1),".",MID(D259,4,2),".",MID(D259,6,2),".",MID(D259,8,2),".",MID(D259,10,2),".",MID(D259,12,2),".",MID(D259,14,2))</f>
        <v>1.1.01.02.31.03.03.01</v>
      </c>
      <c r="AW259" s="77">
        <f>+LEN(CODIGOS2018[[#This Row],[POS PRE]])</f>
        <v>15</v>
      </c>
      <c r="AX259" s="76" t="b">
        <f>+EXACT(CODIGOS2018[[#This Row],[CODIGO AUTOMATICO CGR]],CODIGOS2018[[#This Row],[Código CGR]])</f>
        <v>0</v>
      </c>
      <c r="AY259" s="78" t="s">
        <v>288</v>
      </c>
      <c r="AZ259" s="78" t="b">
        <f>EXACT(CODIGOS2018[[#This Row],[Código FUT]],CODIGOS2018[[#This Row],[CODIFICACION MARCO FISCAL]])</f>
        <v>0</v>
      </c>
      <c r="BA259" s="81" t="s">
        <v>736</v>
      </c>
      <c r="BB259" s="82" t="b">
        <f>EXACT(CODIGOS2018[[#This Row],[Código FUT]],CODIGOS2018[[#This Row],[REPORTE II TRIM]])</f>
        <v>1</v>
      </c>
      <c r="BC259" s="135" t="s">
        <v>288</v>
      </c>
      <c r="BD259" s="135" t="b">
        <f>EXACT(CODIGOS2018[[#This Row],[Código FUT]],CODIGOS2018[[#This Row],[FUT DECRETO LIQ 2019]])</f>
        <v>0</v>
      </c>
    </row>
    <row r="260" spans="1:56" s="23" customFormat="1" ht="15" customHeight="1" x14ac:dyDescent="0.25">
      <c r="A26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0-0305 1105 11010232010301 11010202 9999</v>
      </c>
      <c r="B260" s="4" t="s">
        <v>241</v>
      </c>
      <c r="C260" s="64">
        <v>1105</v>
      </c>
      <c r="D260" s="4" t="s">
        <v>93</v>
      </c>
      <c r="E260" s="64">
        <v>11010202</v>
      </c>
      <c r="F260" s="64">
        <v>9999</v>
      </c>
      <c r="G260" s="4" t="s">
        <v>147</v>
      </c>
      <c r="H260" s="65">
        <v>-288718284</v>
      </c>
      <c r="I260" s="65">
        <v>0</v>
      </c>
      <c r="J260" s="65">
        <v>0</v>
      </c>
      <c r="K260" s="65">
        <v>-125067101</v>
      </c>
      <c r="L260" s="65">
        <v>0</v>
      </c>
      <c r="M260" s="65">
        <v>-413785385</v>
      </c>
      <c r="N260" s="65">
        <v>-482458495</v>
      </c>
      <c r="O260" s="24"/>
      <c r="P260" s="68">
        <f>CODIGOS2018[[#This Row],[RECAUDOS]]+CODIGOS2018[[#This Row],[AJUSTE]]</f>
        <v>-482458495</v>
      </c>
      <c r="Q26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0" s="60"/>
      <c r="T260" s="60"/>
      <c r="U260" s="26" t="s">
        <v>736</v>
      </c>
      <c r="V260" s="27" t="e">
        <f>IF(Q260="SALUD","SALUD",IF(CODIGOS2018[[#This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0" s="28" t="s">
        <v>736</v>
      </c>
      <c r="AA26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0" s="28" t="s">
        <v>736</v>
      </c>
      <c r="AC26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0" s="28" t="s">
        <v>736</v>
      </c>
      <c r="AE26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0" s="28" t="s">
        <v>736</v>
      </c>
      <c r="AG260" s="46" t="s">
        <v>736</v>
      </c>
      <c r="AH26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0" s="47" t="s">
        <v>736</v>
      </c>
      <c r="AJ26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0" s="72" t="str">
        <f>CONCATENATE(CODIGOS2018[[#This Row],[Código CGR]]," ",CODIGOS2018[[#This Row],[CGR OEI]]," ",CODIGOS2018[[#This Row],[CGR Dest]]," ",CODIGOS2018[[#This Row],[SIT FONDOS]])</f>
        <v>SALUD SALUD SALUD SALUD</v>
      </c>
      <c r="AR260" s="73" t="e">
        <f>IF(AND(CODIGOS2018[[#This Row],[MARCA SALUD Y CONTRALORIA]]&lt;&gt;"SALUD",COUNTIF([1]!PLANOPROG[AUX LINEA],CODIGOS2018[[#This Row],[Aux PROG CGR]])=0),"INCLUIR","OK")</f>
        <v>#REF!</v>
      </c>
      <c r="AS260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60" s="73" t="e">
        <f>IF(AND(CODIGOS2018[[#This Row],[MARCA SALUD Y CONTRALORIA]]&lt;&gt;"SALUD",COUNTIF([1]!PLANOEJEC[AUX LINEA],CODIGOS2018[[#This Row],[Aux EJEC CGR]])=0),"INCLUIR","OK")</f>
        <v>#REF!</v>
      </c>
      <c r="AU26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0" s="76" t="str">
        <f>CONCATENATE(MID(D260,1,1),".",MID(D260,3,1),".",MID(D260,4,2),".",MID(D260,6,2),".",MID(D260,8,2),".",MID(D260,10,2),".",MID(D260,12,2),".",MID(D260,14,2))</f>
        <v>1.1.01.02.32.01.03.01</v>
      </c>
      <c r="AW260" s="77">
        <f>+LEN(CODIGOS2018[[#This Row],[POS PRE]])</f>
        <v>15</v>
      </c>
      <c r="AX260" s="76" t="b">
        <f>+EXACT(CODIGOS2018[[#This Row],[CODIGO AUTOMATICO CGR]],CODIGOS2018[[#This Row],[Código CGR]])</f>
        <v>0</v>
      </c>
      <c r="AY260" s="78" t="s">
        <v>293</v>
      </c>
      <c r="AZ260" s="78" t="b">
        <f>EXACT(CODIGOS2018[[#This Row],[Código FUT]],CODIGOS2018[[#This Row],[CODIFICACION MARCO FISCAL]])</f>
        <v>0</v>
      </c>
      <c r="BA260" s="81" t="s">
        <v>736</v>
      </c>
      <c r="BB260" s="82" t="b">
        <f>EXACT(CODIGOS2018[[#This Row],[Código FUT]],CODIGOS2018[[#This Row],[REPORTE II TRIM]])</f>
        <v>1</v>
      </c>
      <c r="BC260" s="135" t="s">
        <v>293</v>
      </c>
      <c r="BD260" s="135" t="b">
        <f>EXACT(CODIGOS2018[[#This Row],[Código FUT]],CODIGOS2018[[#This Row],[FUT DECRETO LIQ 2019]])</f>
        <v>0</v>
      </c>
    </row>
    <row r="261" spans="1:56" s="23" customFormat="1" ht="15" customHeight="1" x14ac:dyDescent="0.25">
      <c r="A26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0-0305 1105 11010232030301 11010202 9999</v>
      </c>
      <c r="B261" s="4" t="s">
        <v>241</v>
      </c>
      <c r="C261" s="64">
        <v>1105</v>
      </c>
      <c r="D261" s="4" t="s">
        <v>94</v>
      </c>
      <c r="E261" s="64">
        <v>11010202</v>
      </c>
      <c r="F261" s="64">
        <v>9999</v>
      </c>
      <c r="G261" s="4" t="s">
        <v>148</v>
      </c>
      <c r="H261" s="65">
        <v>-310975996</v>
      </c>
      <c r="I261" s="65">
        <v>0</v>
      </c>
      <c r="J261" s="65">
        <v>0</v>
      </c>
      <c r="K261" s="65">
        <v>-104847508</v>
      </c>
      <c r="L261" s="65">
        <v>0</v>
      </c>
      <c r="M261" s="65">
        <v>-415823504</v>
      </c>
      <c r="N261" s="65">
        <v>-415823504</v>
      </c>
      <c r="O261" s="24"/>
      <c r="P261" s="68">
        <f>CODIGOS2018[[#This Row],[RECAUDOS]]+CODIGOS2018[[#This Row],[AJUSTE]]</f>
        <v>-415823504</v>
      </c>
      <c r="Q26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1" s="60"/>
      <c r="T261" s="60"/>
      <c r="U261" s="26" t="s">
        <v>736</v>
      </c>
      <c r="V261" s="27" t="e">
        <f>IF(Q261="SALUD","SALUD",IF(CODIGOS2018[[#This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1" s="28" t="s">
        <v>736</v>
      </c>
      <c r="AA26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1" s="28" t="s">
        <v>736</v>
      </c>
      <c r="AC26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1" s="28" t="s">
        <v>736</v>
      </c>
      <c r="AE26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1" s="28" t="s">
        <v>736</v>
      </c>
      <c r="AG261" s="46" t="s">
        <v>736</v>
      </c>
      <c r="AH26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1" s="47" t="s">
        <v>736</v>
      </c>
      <c r="AJ26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1" s="72" t="str">
        <f>CONCATENATE(CODIGOS2018[[#This Row],[Código CGR]]," ",CODIGOS2018[[#This Row],[CGR OEI]]," ",CODIGOS2018[[#This Row],[CGR Dest]]," ",CODIGOS2018[[#This Row],[SIT FONDOS]])</f>
        <v>SALUD SALUD SALUD SALUD</v>
      </c>
      <c r="AR261" s="73" t="e">
        <f>IF(AND(CODIGOS2018[[#This Row],[MARCA SALUD Y CONTRALORIA]]&lt;&gt;"SALUD",COUNTIF([1]!PLANOPROG[AUX LINEA],CODIGOS2018[[#This Row],[Aux PROG CGR]])=0),"INCLUIR","OK")</f>
        <v>#REF!</v>
      </c>
      <c r="AS261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61" s="73" t="e">
        <f>IF(AND(CODIGOS2018[[#This Row],[MARCA SALUD Y CONTRALORIA]]&lt;&gt;"SALUD",COUNTIF([1]!PLANOEJEC[AUX LINEA],CODIGOS2018[[#This Row],[Aux EJEC CGR]])=0),"INCLUIR","OK")</f>
        <v>#REF!</v>
      </c>
      <c r="AU26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1" s="76" t="str">
        <f>CONCATENATE(MID(D261,1,1),".",MID(D261,3,1),".",MID(D261,4,2),".",MID(D261,6,2),".",MID(D261,8,2),".",MID(D261,10,2),".",MID(D261,12,2),".",MID(D261,14,2))</f>
        <v>1.1.01.02.32.03.03.01</v>
      </c>
      <c r="AW261" s="77">
        <f>+LEN(CODIGOS2018[[#This Row],[POS PRE]])</f>
        <v>15</v>
      </c>
      <c r="AX261" s="76" t="b">
        <f>+EXACT(CODIGOS2018[[#This Row],[CODIGO AUTOMATICO CGR]],CODIGOS2018[[#This Row],[Código CGR]])</f>
        <v>0</v>
      </c>
      <c r="AY261" s="78" t="s">
        <v>294</v>
      </c>
      <c r="AZ261" s="78" t="b">
        <f>EXACT(CODIGOS2018[[#This Row],[Código FUT]],CODIGOS2018[[#This Row],[CODIFICACION MARCO FISCAL]])</f>
        <v>0</v>
      </c>
      <c r="BA261" s="81" t="s">
        <v>736</v>
      </c>
      <c r="BB261" s="82" t="b">
        <f>EXACT(CODIGOS2018[[#This Row],[Código FUT]],CODIGOS2018[[#This Row],[REPORTE II TRIM]])</f>
        <v>1</v>
      </c>
      <c r="BC261" s="135" t="s">
        <v>294</v>
      </c>
      <c r="BD261" s="135" t="b">
        <f>EXACT(CODIGOS2018[[#This Row],[Código FUT]],CODIGOS2018[[#This Row],[FUT DECRETO LIQ 2019]])</f>
        <v>0</v>
      </c>
    </row>
    <row r="262" spans="1:56" s="23" customFormat="1" ht="15" customHeight="1" x14ac:dyDescent="0.25">
      <c r="A26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0-0305 1105 110201031503 11020102 9999</v>
      </c>
      <c r="B262" s="4" t="s">
        <v>241</v>
      </c>
      <c r="C262" s="64">
        <v>1105</v>
      </c>
      <c r="D262" s="4" t="s">
        <v>26</v>
      </c>
      <c r="E262" s="64">
        <v>11020102</v>
      </c>
      <c r="F262" s="64">
        <v>9999</v>
      </c>
      <c r="G262" s="4" t="s">
        <v>145</v>
      </c>
      <c r="H262" s="65">
        <v>-925000</v>
      </c>
      <c r="I262" s="65">
        <v>0</v>
      </c>
      <c r="J262" s="65">
        <v>0</v>
      </c>
      <c r="K262" s="65">
        <v>0</v>
      </c>
      <c r="L262" s="65">
        <v>0</v>
      </c>
      <c r="M262" s="65">
        <v>-925000</v>
      </c>
      <c r="N262" s="65">
        <v>0</v>
      </c>
      <c r="O262" s="24"/>
      <c r="P262" s="68">
        <f>CODIGOS2018[[#This Row],[RECAUDOS]]+CODIGOS2018[[#This Row],[AJUSTE]]</f>
        <v>0</v>
      </c>
      <c r="Q26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2" s="60"/>
      <c r="T262" s="60"/>
      <c r="U262" s="26" t="s">
        <v>736</v>
      </c>
      <c r="V262" s="27" t="e">
        <f>IF(Q262="SALUD","SALUD",IF(CODIGOS2018[[#This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2" s="28" t="s">
        <v>736</v>
      </c>
      <c r="AA26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2" s="28" t="s">
        <v>736</v>
      </c>
      <c r="AC26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2" s="28" t="s">
        <v>736</v>
      </c>
      <c r="AE26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2" s="28" t="s">
        <v>736</v>
      </c>
      <c r="AG262" s="46" t="s">
        <v>736</v>
      </c>
      <c r="AH26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2" s="47" t="s">
        <v>736</v>
      </c>
      <c r="AJ26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2" s="72" t="str">
        <f>CONCATENATE(CODIGOS2018[[#This Row],[Código CGR]]," ",CODIGOS2018[[#This Row],[CGR OEI]]," ",CODIGOS2018[[#This Row],[CGR Dest]]," ",CODIGOS2018[[#This Row],[SIT FONDOS]])</f>
        <v>SALUD SALUD SALUD SALUD</v>
      </c>
      <c r="AR262" s="73" t="e">
        <f>IF(AND(CODIGOS2018[[#This Row],[MARCA SALUD Y CONTRALORIA]]&lt;&gt;"SALUD",COUNTIF([1]!PLANOPROG[AUX LINEA],CODIGOS2018[[#This Row],[Aux PROG CGR]])=0),"INCLUIR","OK")</f>
        <v>#REF!</v>
      </c>
      <c r="AS262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62" s="73" t="e">
        <f>IF(AND(CODIGOS2018[[#This Row],[MARCA SALUD Y CONTRALORIA]]&lt;&gt;"SALUD",COUNTIF([1]!PLANOEJEC[AUX LINEA],CODIGOS2018[[#This Row],[Aux EJEC CGR]])=0),"INCLUIR","OK")</f>
        <v>#REF!</v>
      </c>
      <c r="AU26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2" s="76" t="str">
        <f>CONCATENATE(MID(D262,1,1),".",MID(D262,3,1),".",MID(D262,4,2),".",MID(D262,6,2),".",MID(D262,8,2),".",MID(D262,10,2),".",MID(D262,12,2))</f>
        <v>1.1.02.01.03.15.03</v>
      </c>
      <c r="AW262" s="77">
        <f>+LEN(CODIGOS2018[[#This Row],[POS PRE]])</f>
        <v>13</v>
      </c>
      <c r="AX262" s="76" t="b">
        <f>+EXACT(CODIGOS2018[[#This Row],[CODIGO AUTOMATICO CGR]],CODIGOS2018[[#This Row],[Código CGR]])</f>
        <v>0</v>
      </c>
      <c r="AY262" s="78" t="s">
        <v>324</v>
      </c>
      <c r="AZ262" s="78" t="b">
        <f>EXACT(CODIGOS2018[[#This Row],[Código FUT]],CODIGOS2018[[#This Row],[CODIFICACION MARCO FISCAL]])</f>
        <v>0</v>
      </c>
      <c r="BA262" s="81" t="s">
        <v>736</v>
      </c>
      <c r="BB262" s="82" t="b">
        <f>EXACT(CODIGOS2018[[#This Row],[Código FUT]],CODIGOS2018[[#This Row],[REPORTE II TRIM]])</f>
        <v>1</v>
      </c>
      <c r="BC262" s="135" t="s">
        <v>324</v>
      </c>
      <c r="BD262" s="135" t="b">
        <f>EXACT(CODIGOS2018[[#This Row],[Código FUT]],CODIGOS2018[[#This Row],[FUT DECRETO LIQ 2019]])</f>
        <v>0</v>
      </c>
    </row>
    <row r="263" spans="1:56" s="23" customFormat="1" ht="15" customHeight="1" x14ac:dyDescent="0.25">
      <c r="A26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0-0305 1105 110201039801 11020102 9999</v>
      </c>
      <c r="B263" s="4" t="s">
        <v>241</v>
      </c>
      <c r="C263" s="64">
        <v>1105</v>
      </c>
      <c r="D263" s="4" t="s">
        <v>29</v>
      </c>
      <c r="E263" s="64">
        <v>11020102</v>
      </c>
      <c r="F263" s="64">
        <v>9999</v>
      </c>
      <c r="G263" s="4" t="s">
        <v>144</v>
      </c>
      <c r="H263" s="65">
        <v>-74000000</v>
      </c>
      <c r="I263" s="65">
        <v>0</v>
      </c>
      <c r="J263" s="65">
        <v>0</v>
      </c>
      <c r="K263" s="65">
        <v>0</v>
      </c>
      <c r="L263" s="65">
        <v>0</v>
      </c>
      <c r="M263" s="65">
        <v>-74000000</v>
      </c>
      <c r="N263" s="65">
        <v>0</v>
      </c>
      <c r="O263" s="24"/>
      <c r="P263" s="68">
        <f>CODIGOS2018[[#This Row],[RECAUDOS]]+CODIGOS2018[[#This Row],[AJUSTE]]</f>
        <v>0</v>
      </c>
      <c r="Q26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3" s="60"/>
      <c r="T263" s="60"/>
      <c r="U263" s="26" t="s">
        <v>736</v>
      </c>
      <c r="V263" s="27" t="e">
        <f>IF(Q263="SALUD","SALUD",IF(CODIGOS2018[[#This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3" s="28" t="s">
        <v>736</v>
      </c>
      <c r="AA26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3" s="28" t="s">
        <v>736</v>
      </c>
      <c r="AC26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3" s="28" t="s">
        <v>736</v>
      </c>
      <c r="AE26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3" s="28" t="s">
        <v>736</v>
      </c>
      <c r="AG263" s="46" t="s">
        <v>736</v>
      </c>
      <c r="AH26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3" s="47" t="s">
        <v>736</v>
      </c>
      <c r="AJ26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3" s="72" t="str">
        <f>CONCATENATE(CODIGOS2018[[#This Row],[Código CGR]]," ",CODIGOS2018[[#This Row],[CGR OEI]]," ",CODIGOS2018[[#This Row],[CGR Dest]]," ",CODIGOS2018[[#This Row],[SIT FONDOS]])</f>
        <v>SALUD SALUD SALUD SALUD</v>
      </c>
      <c r="AR263" s="73" t="e">
        <f>IF(AND(CODIGOS2018[[#This Row],[MARCA SALUD Y CONTRALORIA]]&lt;&gt;"SALUD",COUNTIF([1]!PLANOPROG[AUX LINEA],CODIGOS2018[[#This Row],[Aux PROG CGR]])=0),"INCLUIR","OK")</f>
        <v>#REF!</v>
      </c>
      <c r="AS263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63" s="73" t="e">
        <f>IF(AND(CODIGOS2018[[#This Row],[MARCA SALUD Y CONTRALORIA]]&lt;&gt;"SALUD",COUNTIF([1]!PLANOEJEC[AUX LINEA],CODIGOS2018[[#This Row],[Aux EJEC CGR]])=0),"INCLUIR","OK")</f>
        <v>#REF!</v>
      </c>
      <c r="AU26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3" s="76" t="str">
        <f>CONCATENATE(MID(D263,1,1),".",MID(D263,3,1),".",MID(D263,4,2),".",MID(D263,6,2),".",MID(D263,8,2),".",MID(D263,10,2),".",MID(D263,12,2))</f>
        <v>1.1.02.01.03.98.01</v>
      </c>
      <c r="AW263" s="77">
        <f>+LEN(CODIGOS2018[[#This Row],[POS PRE]])</f>
        <v>13</v>
      </c>
      <c r="AX263" s="76" t="b">
        <f>+EXACT(CODIGOS2018[[#This Row],[CODIGO AUTOMATICO CGR]],CODIGOS2018[[#This Row],[Código CGR]])</f>
        <v>0</v>
      </c>
      <c r="AY263" s="78" t="s">
        <v>329</v>
      </c>
      <c r="AZ263" s="78" t="b">
        <f>EXACT(CODIGOS2018[[#This Row],[Código FUT]],CODIGOS2018[[#This Row],[CODIFICACION MARCO FISCAL]])</f>
        <v>0</v>
      </c>
      <c r="BA263" s="81" t="s">
        <v>736</v>
      </c>
      <c r="BB263" s="82" t="b">
        <f>EXACT(CODIGOS2018[[#This Row],[Código FUT]],CODIGOS2018[[#This Row],[REPORTE II TRIM]])</f>
        <v>1</v>
      </c>
      <c r="BC263" s="135" t="s">
        <v>329</v>
      </c>
      <c r="BD263" s="135" t="b">
        <f>EXACT(CODIGOS2018[[#This Row],[Código FUT]],CODIGOS2018[[#This Row],[FUT DECRETO LIQ 2019]])</f>
        <v>0</v>
      </c>
    </row>
    <row r="264" spans="1:56" s="23" customFormat="1" ht="15" customHeight="1" x14ac:dyDescent="0.25">
      <c r="A26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1101023101010303 11010201 9999</v>
      </c>
      <c r="B264" s="4" t="s">
        <v>242</v>
      </c>
      <c r="C264" s="64">
        <v>1105</v>
      </c>
      <c r="D264" s="4" t="s">
        <v>95</v>
      </c>
      <c r="E264" s="64">
        <v>11010201</v>
      </c>
      <c r="F264" s="64">
        <v>9999</v>
      </c>
      <c r="G264" s="4" t="s">
        <v>129</v>
      </c>
      <c r="H264" s="65">
        <v>-6186160820</v>
      </c>
      <c r="I264" s="65">
        <v>0</v>
      </c>
      <c r="J264" s="65">
        <v>0</v>
      </c>
      <c r="K264" s="65">
        <v>0</v>
      </c>
      <c r="L264" s="151">
        <v>1800000000</v>
      </c>
      <c r="M264" s="151">
        <f>+CODIGOS2018[[#This Row],[PPTO INICIAL]]+CODIGOS2018[[#This Row],[REDUCCIONES]]</f>
        <v>-4386160820</v>
      </c>
      <c r="N264" s="151">
        <f>-5914345893+1800000000</f>
        <v>-4114345893</v>
      </c>
      <c r="O264" s="24"/>
      <c r="P264" s="68">
        <f>CODIGOS2018[[#This Row],[RECAUDOS]]+CODIGOS2018[[#This Row],[AJUSTE]]</f>
        <v>-4114345893</v>
      </c>
      <c r="Q26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4" s="60" t="s">
        <v>769</v>
      </c>
      <c r="T264" s="60"/>
      <c r="U264" s="26" t="s">
        <v>650</v>
      </c>
      <c r="V264" s="27" t="e">
        <f>IF(Q264="SALUD","SALUD",IF(CODIGOS2018[[#This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4" s="28">
        <v>10</v>
      </c>
      <c r="AA26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4" s="28" t="s">
        <v>460</v>
      </c>
      <c r="AC26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4" s="28" t="s">
        <v>460</v>
      </c>
      <c r="AE26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4" s="28" t="s">
        <v>371</v>
      </c>
      <c r="AG264" s="46" t="s">
        <v>462</v>
      </c>
      <c r="AH26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4" s="47" t="s">
        <v>283</v>
      </c>
      <c r="AJ26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4" s="72" t="str">
        <f>CONCATENATE(CODIGOS2018[[#This Row],[Código CGR]]," ",CODIGOS2018[[#This Row],[CGR OEI]]," ",CODIGOS2018[[#This Row],[CGR Dest]]," ",CODIGOS2018[[#This Row],[SIT FONDOS]])</f>
        <v>1.1.01.02.31.01.01.03.03 002 002 C</v>
      </c>
      <c r="AR264" s="73" t="e">
        <f>IF(AND(CODIGOS2018[[#This Row],[MARCA SALUD Y CONTRALORIA]]&lt;&gt;"SALUD",COUNTIF([1]!PLANOPROG[AUX LINEA],CODIGOS2018[[#This Row],[Aux PROG CGR]])=0),"INCLUIR","OK")</f>
        <v>#REF!</v>
      </c>
      <c r="AS264" s="72" t="str">
        <f>CONCATENATE(CODIGOS2018[[#This Row],[Código CGR]]," ",CODIGOS2018[[#This Row],[CGR OEI]]," ",CODIGOS2018[[#This Row],[CGR Dest]]," ",CODIGOS2018[[#This Row],[SIT FONDOS]]," ",CODIGOS2018[[#This Row],[CGR Tercero]])</f>
        <v>1.1.01.02.31.01.01.03.03 002 002 C 000000000000000</v>
      </c>
      <c r="AT264" s="73" t="e">
        <f>IF(AND(CODIGOS2018[[#This Row],[MARCA SALUD Y CONTRALORIA]]&lt;&gt;"SALUD",COUNTIF([1]!PLANOEJEC[AUX LINEA],CODIGOS2018[[#This Row],[Aux EJEC CGR]])=0),"INCLUIR","OK")</f>
        <v>#REF!</v>
      </c>
      <c r="AU26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4" s="76" t="str">
        <f>CONCATENATE(MID(D264,1,1),".",MID(D264,3,1),".",MID(D264,4,2),".",MID(D264,6,2),".",MID(D264,8,2),".",MID(D264,10,2),".",MID(D264,12,2),".",MID(D264,14,2),".",MID(D264,16,2))</f>
        <v>1.1.01.02.31.01.01.03.03</v>
      </c>
      <c r="AW264" s="77">
        <f>+LEN(CODIGOS2018[[#This Row],[POS PRE]])</f>
        <v>17</v>
      </c>
      <c r="AX264" s="76" t="b">
        <f>+EXACT(CODIGOS2018[[#This Row],[CODIGO AUTOMATICO CGR]],CODIGOS2018[[#This Row],[Código CGR]])</f>
        <v>1</v>
      </c>
      <c r="AY264" s="78" t="s">
        <v>283</v>
      </c>
      <c r="AZ264" s="78" t="b">
        <f>EXACT(CODIGOS2018[[#This Row],[Código FUT]],CODIGOS2018[[#This Row],[CODIFICACION MARCO FISCAL]])</f>
        <v>1</v>
      </c>
      <c r="BA264" s="81" t="s">
        <v>375</v>
      </c>
      <c r="BB264" s="82" t="b">
        <f>EXACT(CODIGOS2018[[#This Row],[Código FUT]],CODIGOS2018[[#This Row],[REPORTE II TRIM]])</f>
        <v>0</v>
      </c>
      <c r="BC264" s="135" t="s">
        <v>283</v>
      </c>
      <c r="BD264" s="135" t="b">
        <f>EXACT(CODIGOS2018[[#This Row],[Código FUT]],CODIGOS2018[[#This Row],[FUT DECRETO LIQ 2019]])</f>
        <v>1</v>
      </c>
    </row>
    <row r="265" spans="1:56" s="23" customFormat="1" ht="15" customHeight="1" x14ac:dyDescent="0.25">
      <c r="A26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1101023101030303 11010201 9999</v>
      </c>
      <c r="B265" s="4" t="s">
        <v>242</v>
      </c>
      <c r="C265" s="64">
        <v>1105</v>
      </c>
      <c r="D265" s="4" t="s">
        <v>96</v>
      </c>
      <c r="E265" s="64">
        <v>11010201</v>
      </c>
      <c r="F265" s="64">
        <v>9999</v>
      </c>
      <c r="G265" s="4" t="s">
        <v>437</v>
      </c>
      <c r="H265" s="65">
        <v>-212573520</v>
      </c>
      <c r="I265" s="65">
        <v>0</v>
      </c>
      <c r="J265" s="65">
        <v>0</v>
      </c>
      <c r="K265" s="65">
        <v>0</v>
      </c>
      <c r="L265" s="65">
        <v>0</v>
      </c>
      <c r="M265" s="65">
        <v>-212573520</v>
      </c>
      <c r="N265" s="65">
        <v>-745674706</v>
      </c>
      <c r="O265" s="24"/>
      <c r="P265" s="68">
        <f>CODIGOS2018[[#This Row],[RECAUDOS]]+CODIGOS2018[[#This Row],[AJUSTE]]</f>
        <v>-745674706</v>
      </c>
      <c r="Q26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5" s="60"/>
      <c r="T265" s="60"/>
      <c r="U265" s="26" t="s">
        <v>474</v>
      </c>
      <c r="V265" s="27" t="e">
        <f>IF(Q265="SALUD","SALUD",IF(CODIGOS2018[[#This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5" s="28">
        <v>10</v>
      </c>
      <c r="AA26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5" s="28" t="s">
        <v>460</v>
      </c>
      <c r="AC26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5" s="28" t="s">
        <v>460</v>
      </c>
      <c r="AE26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5" s="28" t="s">
        <v>371</v>
      </c>
      <c r="AG265" s="46" t="s">
        <v>462</v>
      </c>
      <c r="AH26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5" s="47" t="s">
        <v>284</v>
      </c>
      <c r="AJ26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5" s="72" t="str">
        <f>CONCATENATE(CODIGOS2018[[#This Row],[Código CGR]]," ",CODIGOS2018[[#This Row],[CGR OEI]]," ",CODIGOS2018[[#This Row],[CGR Dest]]," ",CODIGOS2018[[#This Row],[SIT FONDOS]])</f>
        <v>1.1.01.02.31.01.03.03.03 002 002 C</v>
      </c>
      <c r="AR265" s="73" t="e">
        <f>IF(AND(CODIGOS2018[[#This Row],[MARCA SALUD Y CONTRALORIA]]&lt;&gt;"SALUD",COUNTIF([1]!PLANOPROG[AUX LINEA],CODIGOS2018[[#This Row],[Aux PROG CGR]])=0),"INCLUIR","OK")</f>
        <v>#REF!</v>
      </c>
      <c r="AS265" s="72" t="str">
        <f>CONCATENATE(CODIGOS2018[[#This Row],[Código CGR]]," ",CODIGOS2018[[#This Row],[CGR OEI]]," ",CODIGOS2018[[#This Row],[CGR Dest]]," ",CODIGOS2018[[#This Row],[SIT FONDOS]]," ",CODIGOS2018[[#This Row],[CGR Tercero]])</f>
        <v>1.1.01.02.31.01.03.03.03 002 002 C 000000000000000</v>
      </c>
      <c r="AT265" s="73" t="e">
        <f>IF(AND(CODIGOS2018[[#This Row],[MARCA SALUD Y CONTRALORIA]]&lt;&gt;"SALUD",COUNTIF([1]!PLANOEJEC[AUX LINEA],CODIGOS2018[[#This Row],[Aux EJEC CGR]])=0),"INCLUIR","OK")</f>
        <v>#REF!</v>
      </c>
      <c r="AU26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5" s="76" t="str">
        <f>CONCATENATE(MID(D265,1,1),".",MID(D265,3,1),".",MID(D265,4,2),".",MID(D265,6,2),".",MID(D265,8,2),".",MID(D265,10,2),".",MID(D265,12,2),".",MID(D265,14,2),".",MID(D265,16,2))</f>
        <v>1.1.01.02.31.01.03.03.03</v>
      </c>
      <c r="AW265" s="77">
        <f>+LEN(CODIGOS2018[[#This Row],[POS PRE]])</f>
        <v>17</v>
      </c>
      <c r="AX265" s="76" t="b">
        <f>+EXACT(CODIGOS2018[[#This Row],[CODIGO AUTOMATICO CGR]],CODIGOS2018[[#This Row],[Código CGR]])</f>
        <v>1</v>
      </c>
      <c r="AY265" s="78" t="s">
        <v>284</v>
      </c>
      <c r="AZ265" s="78" t="b">
        <f>EXACT(CODIGOS2018[[#This Row],[Código FUT]],CODIGOS2018[[#This Row],[CODIFICACION MARCO FISCAL]])</f>
        <v>1</v>
      </c>
      <c r="BA265" s="81" t="s">
        <v>280</v>
      </c>
      <c r="BB265" s="82" t="b">
        <f>EXACT(CODIGOS2018[[#This Row],[Código FUT]],CODIGOS2018[[#This Row],[REPORTE II TRIM]])</f>
        <v>0</v>
      </c>
      <c r="BC265" s="135" t="s">
        <v>284</v>
      </c>
      <c r="BD265" s="135" t="b">
        <f>EXACT(CODIGOS2018[[#This Row],[Código FUT]],CODIGOS2018[[#This Row],[FUT DECRETO LIQ 2019]])</f>
        <v>1</v>
      </c>
    </row>
    <row r="266" spans="1:56" s="23" customFormat="1" ht="15" customHeight="1" x14ac:dyDescent="0.25">
      <c r="A26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110102310301 11020201 9999</v>
      </c>
      <c r="B266" s="4" t="s">
        <v>242</v>
      </c>
      <c r="C266" s="64">
        <v>1105</v>
      </c>
      <c r="D266" s="4" t="s">
        <v>9</v>
      </c>
      <c r="E266" s="64">
        <v>11020201</v>
      </c>
      <c r="F266" s="64">
        <v>9999</v>
      </c>
      <c r="G266" s="4" t="s">
        <v>159</v>
      </c>
      <c r="H266" s="65">
        <v>-166055400</v>
      </c>
      <c r="I266" s="65">
        <v>0</v>
      </c>
      <c r="J266" s="65">
        <v>0</v>
      </c>
      <c r="K266" s="65">
        <v>0</v>
      </c>
      <c r="L266" s="65">
        <v>0</v>
      </c>
      <c r="M266" s="65">
        <v>-166055400</v>
      </c>
      <c r="N266" s="65">
        <v>-305328660</v>
      </c>
      <c r="O266" s="24"/>
      <c r="P266" s="68">
        <f>CODIGOS2018[[#This Row],[RECAUDOS]]+CODIGOS2018[[#This Row],[AJUSTE]]</f>
        <v>-305328660</v>
      </c>
      <c r="Q26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6" s="60"/>
      <c r="T266" s="60"/>
      <c r="U266" s="26" t="s">
        <v>475</v>
      </c>
      <c r="V266" s="27" t="e">
        <f>IF(Q266="SALUD","SALUD",IF(CODIGOS2018[[#This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6" s="28">
        <v>10</v>
      </c>
      <c r="AA26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6" s="28" t="s">
        <v>460</v>
      </c>
      <c r="AC26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6" s="28" t="s">
        <v>460</v>
      </c>
      <c r="AE26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6" s="28" t="s">
        <v>371</v>
      </c>
      <c r="AG266" s="46" t="s">
        <v>462</v>
      </c>
      <c r="AH26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6" s="47" t="s">
        <v>285</v>
      </c>
      <c r="AJ26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6" s="72" t="str">
        <f>CONCATENATE(CODIGOS2018[[#This Row],[Código CGR]]," ",CODIGOS2018[[#This Row],[CGR OEI]]," ",CODIGOS2018[[#This Row],[CGR Dest]]," ",CODIGOS2018[[#This Row],[SIT FONDOS]])</f>
        <v>1.1.01.02.31.03.01 002 002 C</v>
      </c>
      <c r="AR266" s="73" t="e">
        <f>IF(AND(CODIGOS2018[[#This Row],[MARCA SALUD Y CONTRALORIA]]&lt;&gt;"SALUD",COUNTIF([1]!PLANOPROG[AUX LINEA],CODIGOS2018[[#This Row],[Aux PROG CGR]])=0),"INCLUIR","OK")</f>
        <v>#REF!</v>
      </c>
      <c r="AS266" s="72" t="str">
        <f>CONCATENATE(CODIGOS2018[[#This Row],[Código CGR]]," ",CODIGOS2018[[#This Row],[CGR OEI]]," ",CODIGOS2018[[#This Row],[CGR Dest]]," ",CODIGOS2018[[#This Row],[SIT FONDOS]]," ",CODIGOS2018[[#This Row],[CGR Tercero]])</f>
        <v>1.1.01.02.31.03.01 002 002 C 000000000000000</v>
      </c>
      <c r="AT266" s="73" t="e">
        <f>IF(AND(CODIGOS2018[[#This Row],[MARCA SALUD Y CONTRALORIA]]&lt;&gt;"SALUD",COUNTIF([1]!PLANOEJEC[AUX LINEA],CODIGOS2018[[#This Row],[Aux EJEC CGR]])=0),"INCLUIR","OK")</f>
        <v>#REF!</v>
      </c>
      <c r="AU26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6" s="76" t="str">
        <f>CONCATENATE(MID(D266,1,1),".",MID(D266,3,1),".",MID(D266,4,2),".",MID(D266,6,2),".",MID(D266,8,2),".",MID(D266,10,2),".",MID(D266,12,2))</f>
        <v>1.1.01.02.31.03.01</v>
      </c>
      <c r="AW266" s="77">
        <f>+LEN(CODIGOS2018[[#This Row],[POS PRE]])</f>
        <v>13</v>
      </c>
      <c r="AX266" s="76" t="b">
        <f>+EXACT(CODIGOS2018[[#This Row],[CODIGO AUTOMATICO CGR]],CODIGOS2018[[#This Row],[Código CGR]])</f>
        <v>1</v>
      </c>
      <c r="AY266" s="78" t="s">
        <v>285</v>
      </c>
      <c r="AZ266" s="78" t="b">
        <f>EXACT(CODIGOS2018[[#This Row],[Código FUT]],CODIGOS2018[[#This Row],[CODIFICACION MARCO FISCAL]])</f>
        <v>1</v>
      </c>
      <c r="BA266" s="81" t="s">
        <v>458</v>
      </c>
      <c r="BB266" s="82" t="b">
        <f>EXACT(CODIGOS2018[[#This Row],[Código FUT]],CODIGOS2018[[#This Row],[REPORTE II TRIM]])</f>
        <v>0</v>
      </c>
      <c r="BC266" s="135" t="s">
        <v>285</v>
      </c>
      <c r="BD266" s="135" t="b">
        <f>EXACT(CODIGOS2018[[#This Row],[Código FUT]],CODIGOS2018[[#This Row],[FUT DECRETO LIQ 2019]])</f>
        <v>1</v>
      </c>
    </row>
    <row r="267" spans="1:56" s="23" customFormat="1" ht="15" customHeight="1" x14ac:dyDescent="0.25">
      <c r="A26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11010231030303 11020201 9999</v>
      </c>
      <c r="B267" s="4" t="s">
        <v>242</v>
      </c>
      <c r="C267" s="64">
        <v>1105</v>
      </c>
      <c r="D267" s="4" t="s">
        <v>97</v>
      </c>
      <c r="E267" s="64">
        <v>11020201</v>
      </c>
      <c r="F267" s="64">
        <v>9999</v>
      </c>
      <c r="G267" s="4" t="s">
        <v>438</v>
      </c>
      <c r="H267" s="65"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>
        <v>0</v>
      </c>
      <c r="O267" s="24"/>
      <c r="P267" s="68">
        <f>CODIGOS2018[[#This Row],[RECAUDOS]]+CODIGOS2018[[#This Row],[AJUSTE]]</f>
        <v>0</v>
      </c>
      <c r="Q26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7" s="60"/>
      <c r="T267" s="60"/>
      <c r="U267" s="26" t="s">
        <v>476</v>
      </c>
      <c r="V267" s="27" t="e">
        <f>IF(Q267="SALUD","SALUD",IF(CODIGOS2018[[#This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7" s="28">
        <v>10</v>
      </c>
      <c r="AA26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7" s="28" t="s">
        <v>460</v>
      </c>
      <c r="AC26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7" s="28" t="s">
        <v>460</v>
      </c>
      <c r="AE26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7" s="28" t="s">
        <v>371</v>
      </c>
      <c r="AG267" s="46" t="s">
        <v>539</v>
      </c>
      <c r="AH26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7" s="47" t="s">
        <v>285</v>
      </c>
      <c r="AJ26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7" s="72" t="str">
        <f>CONCATENATE(CODIGOS2018[[#This Row],[Código CGR]]," ",CODIGOS2018[[#This Row],[CGR OEI]]," ",CODIGOS2018[[#This Row],[CGR Dest]]," ",CODIGOS2018[[#This Row],[SIT FONDOS]])</f>
        <v>1.1.01.02.31.03.03.03 002 002 C</v>
      </c>
      <c r="AR267" s="73" t="e">
        <f>IF(AND(CODIGOS2018[[#This Row],[MARCA SALUD Y CONTRALORIA]]&lt;&gt;"SALUD",COUNTIF([1]!PLANOPROG[AUX LINEA],CODIGOS2018[[#This Row],[Aux PROG CGR]])=0),"INCLUIR","OK")</f>
        <v>#REF!</v>
      </c>
      <c r="AS267" s="72" t="str">
        <f>CONCATENATE(CODIGOS2018[[#This Row],[Código CGR]]," ",CODIGOS2018[[#This Row],[CGR OEI]]," ",CODIGOS2018[[#This Row],[CGR Dest]]," ",CODIGOS2018[[#This Row],[SIT FONDOS]]," ",CODIGOS2018[[#This Row],[CGR Tercero]])</f>
        <v>1.1.01.02.31.03.03.03 002 002 C 110000001700000</v>
      </c>
      <c r="AT267" s="73" t="e">
        <f>IF(AND(CODIGOS2018[[#This Row],[MARCA SALUD Y CONTRALORIA]]&lt;&gt;"SALUD",COUNTIF([1]!PLANOEJEC[AUX LINEA],CODIGOS2018[[#This Row],[Aux EJEC CGR]])=0),"INCLUIR","OK")</f>
        <v>#REF!</v>
      </c>
      <c r="AU26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7" s="76" t="str">
        <f>CONCATENATE(MID(D267,1,1),".",MID(D267,3,1),".",MID(D267,4,2),".",MID(D267,6,2),".",MID(D267,8,2),".",MID(D267,10,2),".",MID(D267,12,2),".",MID(D267,14,2))</f>
        <v>1.1.01.02.31.03.03.03</v>
      </c>
      <c r="AW267" s="77">
        <f>+LEN(CODIGOS2018[[#This Row],[POS PRE]])</f>
        <v>15</v>
      </c>
      <c r="AX267" s="76" t="b">
        <f>+EXACT(CODIGOS2018[[#This Row],[CODIGO AUTOMATICO CGR]],CODIGOS2018[[#This Row],[Código CGR]])</f>
        <v>1</v>
      </c>
      <c r="AY267" s="78" t="s">
        <v>285</v>
      </c>
      <c r="AZ267" s="78" t="b">
        <f>EXACT(CODIGOS2018[[#This Row],[Código FUT]],CODIGOS2018[[#This Row],[CODIFICACION MARCO FISCAL]])</f>
        <v>1</v>
      </c>
      <c r="BA267" s="81" t="s">
        <v>645</v>
      </c>
      <c r="BB267" s="82" t="b">
        <f>EXACT(CODIGOS2018[[#This Row],[Código FUT]],CODIGOS2018[[#This Row],[REPORTE II TRIM]])</f>
        <v>0</v>
      </c>
      <c r="BC267" s="135" t="e">
        <v>#N/A</v>
      </c>
      <c r="BD267" s="135" t="e">
        <f>EXACT(CODIGOS2018[[#This Row],[Código FUT]],CODIGOS2018[[#This Row],[FUT DECRETO LIQ 2019]])</f>
        <v>#N/A</v>
      </c>
    </row>
    <row r="268" spans="1:56" s="23" customFormat="1" ht="15" customHeight="1" x14ac:dyDescent="0.25">
      <c r="A26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110102320101 11010202 9999</v>
      </c>
      <c r="B268" s="4" t="s">
        <v>242</v>
      </c>
      <c r="C268" s="64">
        <v>1105</v>
      </c>
      <c r="D268" s="4" t="s">
        <v>10</v>
      </c>
      <c r="E268" s="64">
        <v>11010202</v>
      </c>
      <c r="F268" s="64">
        <v>9999</v>
      </c>
      <c r="G268" s="4" t="s">
        <v>158</v>
      </c>
      <c r="H268" s="65">
        <v>-109244756</v>
      </c>
      <c r="I268" s="65">
        <v>0</v>
      </c>
      <c r="J268" s="65">
        <v>0</v>
      </c>
      <c r="K268" s="65">
        <v>0</v>
      </c>
      <c r="L268" s="65">
        <v>0</v>
      </c>
      <c r="M268" s="65">
        <v>-109244756</v>
      </c>
      <c r="N268" s="65">
        <v>-151607384</v>
      </c>
      <c r="O268" s="24"/>
      <c r="P268" s="68">
        <f>CODIGOS2018[[#This Row],[RECAUDOS]]+CODIGOS2018[[#This Row],[AJUSTE]]</f>
        <v>-151607384</v>
      </c>
      <c r="Q26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8" s="60"/>
      <c r="T268" s="60"/>
      <c r="U268" s="26" t="s">
        <v>477</v>
      </c>
      <c r="V268" s="27" t="e">
        <f>IF(Q268="SALUD","SALUD",IF(CODIGOS2018[[#This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8" s="28">
        <v>10</v>
      </c>
      <c r="AA26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8" s="28" t="s">
        <v>460</v>
      </c>
      <c r="AC26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8" s="28" t="s">
        <v>460</v>
      </c>
      <c r="AE26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8" s="28" t="s">
        <v>371</v>
      </c>
      <c r="AG268" s="46" t="s">
        <v>462</v>
      </c>
      <c r="AH26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8" s="47" t="s">
        <v>291</v>
      </c>
      <c r="AJ26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8" s="72" t="str">
        <f>CONCATENATE(CODIGOS2018[[#This Row],[Código CGR]]," ",CODIGOS2018[[#This Row],[CGR OEI]]," ",CODIGOS2018[[#This Row],[CGR Dest]]," ",CODIGOS2018[[#This Row],[SIT FONDOS]])</f>
        <v>1.1.01.02.32.01 002 002 C</v>
      </c>
      <c r="AR268" s="73" t="e">
        <f>IF(AND(CODIGOS2018[[#This Row],[MARCA SALUD Y CONTRALORIA]]&lt;&gt;"SALUD",COUNTIF([1]!PLANOPROG[AUX LINEA],CODIGOS2018[[#This Row],[Aux PROG CGR]])=0),"INCLUIR","OK")</f>
        <v>#REF!</v>
      </c>
      <c r="AS268" s="72" t="str">
        <f>CONCATENATE(CODIGOS2018[[#This Row],[Código CGR]]," ",CODIGOS2018[[#This Row],[CGR OEI]]," ",CODIGOS2018[[#This Row],[CGR Dest]]," ",CODIGOS2018[[#This Row],[SIT FONDOS]]," ",CODIGOS2018[[#This Row],[CGR Tercero]])</f>
        <v>1.1.01.02.32.01 002 002 C 000000000000000</v>
      </c>
      <c r="AT268" s="73" t="e">
        <f>IF(AND(CODIGOS2018[[#This Row],[MARCA SALUD Y CONTRALORIA]]&lt;&gt;"SALUD",COUNTIF([1]!PLANOEJEC[AUX LINEA],CODIGOS2018[[#This Row],[Aux EJEC CGR]])=0),"INCLUIR","OK")</f>
        <v>#REF!</v>
      </c>
      <c r="AU26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8" s="76" t="str">
        <f t="shared" ref="AV268:AV273" si="6">CONCATENATE(MID(D268,1,1),".",MID(D268,3,1),".",MID(D268,4,2),".",MID(D268,6,2),".",MID(D268,8,2),".",MID(D268,10,2))</f>
        <v>1.1.01.02.32.01</v>
      </c>
      <c r="AW268" s="77">
        <f>+LEN(CODIGOS2018[[#This Row],[POS PRE]])</f>
        <v>13</v>
      </c>
      <c r="AX268" s="76" t="b">
        <f>+EXACT(CODIGOS2018[[#This Row],[CODIGO AUTOMATICO CGR]],CODIGOS2018[[#This Row],[Código CGR]])</f>
        <v>1</v>
      </c>
      <c r="AY268" s="78" t="s">
        <v>291</v>
      </c>
      <c r="AZ268" s="78" t="b">
        <f>EXACT(CODIGOS2018[[#This Row],[Código FUT]],CODIGOS2018[[#This Row],[CODIFICACION MARCO FISCAL]])</f>
        <v>1</v>
      </c>
      <c r="BA268" s="81" t="s">
        <v>291</v>
      </c>
      <c r="BB268" s="82" t="b">
        <f>EXACT(CODIGOS2018[[#This Row],[Código FUT]],CODIGOS2018[[#This Row],[REPORTE II TRIM]])</f>
        <v>1</v>
      </c>
      <c r="BC268" s="135" t="s">
        <v>291</v>
      </c>
      <c r="BD268" s="135" t="b">
        <f>EXACT(CODIGOS2018[[#This Row],[Código FUT]],CODIGOS2018[[#This Row],[FUT DECRETO LIQ 2019]])</f>
        <v>1</v>
      </c>
    </row>
    <row r="269" spans="1:56" s="23" customFormat="1" ht="15" customHeight="1" x14ac:dyDescent="0.25">
      <c r="A26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11010232010303 11010202 9999</v>
      </c>
      <c r="B269" s="4" t="s">
        <v>242</v>
      </c>
      <c r="C269" s="64">
        <v>1105</v>
      </c>
      <c r="D269" s="4" t="s">
        <v>98</v>
      </c>
      <c r="E269" s="64">
        <v>11010202</v>
      </c>
      <c r="F269" s="64">
        <v>9999</v>
      </c>
      <c r="G269" s="4" t="s">
        <v>439</v>
      </c>
      <c r="H269" s="65">
        <v>0</v>
      </c>
      <c r="I269" s="65">
        <v>0</v>
      </c>
      <c r="J269" s="65">
        <v>0</v>
      </c>
      <c r="K269" s="65">
        <v>0</v>
      </c>
      <c r="L269" s="65">
        <v>0</v>
      </c>
      <c r="M269" s="65">
        <v>0</v>
      </c>
      <c r="N269" s="65">
        <v>0</v>
      </c>
      <c r="O269" s="24"/>
      <c r="P269" s="68">
        <f>CODIGOS2018[[#This Row],[RECAUDOS]]+CODIGOS2018[[#This Row],[AJUSTE]]</f>
        <v>0</v>
      </c>
      <c r="Q26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6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69" s="60"/>
      <c r="T269" s="60"/>
      <c r="U269" s="26" t="s">
        <v>477</v>
      </c>
      <c r="V269" s="27" t="e">
        <f>IF(Q269="SALUD","SALUD",IF(CODIGOS2018[[#This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6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6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6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69" s="28">
        <v>10</v>
      </c>
      <c r="AA26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69" s="28" t="s">
        <v>460</v>
      </c>
      <c r="AC26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69" s="28" t="s">
        <v>460</v>
      </c>
      <c r="AE26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69" s="28" t="s">
        <v>371</v>
      </c>
      <c r="AG269" s="46" t="s">
        <v>462</v>
      </c>
      <c r="AH26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69" s="47" t="s">
        <v>291</v>
      </c>
      <c r="AJ26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6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6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69" s="72" t="str">
        <f>CONCATENATE(CODIGOS2018[[#This Row],[Código CGR]]," ",CODIGOS2018[[#This Row],[CGR OEI]]," ",CODIGOS2018[[#This Row],[CGR Dest]]," ",CODIGOS2018[[#This Row],[SIT FONDOS]])</f>
        <v>1.1.01.02.32.01 002 002 C</v>
      </c>
      <c r="AR269" s="73" t="e">
        <f>IF(AND(CODIGOS2018[[#This Row],[MARCA SALUD Y CONTRALORIA]]&lt;&gt;"SALUD",COUNTIF([1]!PLANOPROG[AUX LINEA],CODIGOS2018[[#This Row],[Aux PROG CGR]])=0),"INCLUIR","OK")</f>
        <v>#REF!</v>
      </c>
      <c r="AS269" s="72" t="str">
        <f>CONCATENATE(CODIGOS2018[[#This Row],[Código CGR]]," ",CODIGOS2018[[#This Row],[CGR OEI]]," ",CODIGOS2018[[#This Row],[CGR Dest]]," ",CODIGOS2018[[#This Row],[SIT FONDOS]]," ",CODIGOS2018[[#This Row],[CGR Tercero]])</f>
        <v>1.1.01.02.32.01 002 002 C 000000000000000</v>
      </c>
      <c r="AT269" s="73" t="e">
        <f>IF(AND(CODIGOS2018[[#This Row],[MARCA SALUD Y CONTRALORIA]]&lt;&gt;"SALUD",COUNTIF([1]!PLANOEJEC[AUX LINEA],CODIGOS2018[[#This Row],[Aux EJEC CGR]])=0),"INCLUIR","OK")</f>
        <v>#REF!</v>
      </c>
      <c r="AU26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69" s="76" t="str">
        <f t="shared" si="6"/>
        <v>1.1.01.02.32.01</v>
      </c>
      <c r="AW269" s="77">
        <f>+LEN(CODIGOS2018[[#This Row],[POS PRE]])</f>
        <v>15</v>
      </c>
      <c r="AX269" s="76" t="b">
        <f>+EXACT(CODIGOS2018[[#This Row],[CODIGO AUTOMATICO CGR]],CODIGOS2018[[#This Row],[Código CGR]])</f>
        <v>1</v>
      </c>
      <c r="AY269" s="78" t="s">
        <v>291</v>
      </c>
      <c r="AZ269" s="78" t="b">
        <f>EXACT(CODIGOS2018[[#This Row],[Código FUT]],CODIGOS2018[[#This Row],[CODIFICACION MARCO FISCAL]])</f>
        <v>1</v>
      </c>
      <c r="BA269" s="81" t="s">
        <v>291</v>
      </c>
      <c r="BB269" s="82" t="b">
        <f>EXACT(CODIGOS2018[[#This Row],[Código FUT]],CODIGOS2018[[#This Row],[REPORTE II TRIM]])</f>
        <v>1</v>
      </c>
      <c r="BC269" s="135" t="e">
        <v>#N/A</v>
      </c>
      <c r="BD269" s="135" t="e">
        <f>EXACT(CODIGOS2018[[#This Row],[Código FUT]],CODIGOS2018[[#This Row],[FUT DECRETO LIQ 2019]])</f>
        <v>#N/A</v>
      </c>
    </row>
    <row r="270" spans="1:56" s="23" customFormat="1" ht="15" customHeight="1" x14ac:dyDescent="0.25">
      <c r="A27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110102320301 11010202 9999</v>
      </c>
      <c r="B270" s="4" t="s">
        <v>242</v>
      </c>
      <c r="C270" s="64">
        <v>1105</v>
      </c>
      <c r="D270" s="4" t="s">
        <v>11</v>
      </c>
      <c r="E270" s="64">
        <v>11010202</v>
      </c>
      <c r="F270" s="64">
        <v>9999</v>
      </c>
      <c r="G270" s="4" t="s">
        <v>157</v>
      </c>
      <c r="H270" s="65">
        <v>-117666593</v>
      </c>
      <c r="I270" s="65">
        <v>0</v>
      </c>
      <c r="J270" s="65">
        <v>0</v>
      </c>
      <c r="K270" s="65">
        <v>0</v>
      </c>
      <c r="L270" s="65">
        <v>0</v>
      </c>
      <c r="M270" s="65">
        <v>-117666593</v>
      </c>
      <c r="N270" s="65">
        <v>-203552440</v>
      </c>
      <c r="O270" s="24"/>
      <c r="P270" s="68">
        <f>CODIGOS2018[[#This Row],[RECAUDOS]]+CODIGOS2018[[#This Row],[AJUSTE]]</f>
        <v>-203552440</v>
      </c>
      <c r="Q27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0" s="60"/>
      <c r="T270" s="60"/>
      <c r="U270" s="26" t="s">
        <v>478</v>
      </c>
      <c r="V270" s="27" t="e">
        <f>IF(Q270="SALUD","SALUD",IF(CODIGOS2018[[#This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0" s="28">
        <v>10</v>
      </c>
      <c r="AA27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0" s="28" t="s">
        <v>460</v>
      </c>
      <c r="AC27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0" s="28" t="s">
        <v>460</v>
      </c>
      <c r="AE27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0" s="28" t="s">
        <v>371</v>
      </c>
      <c r="AG270" s="46" t="s">
        <v>462</v>
      </c>
      <c r="AH27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0" s="47" t="s">
        <v>292</v>
      </c>
      <c r="AJ27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0" s="72" t="str">
        <f>CONCATENATE(CODIGOS2018[[#This Row],[Código CGR]]," ",CODIGOS2018[[#This Row],[CGR OEI]]," ",CODIGOS2018[[#This Row],[CGR Dest]]," ",CODIGOS2018[[#This Row],[SIT FONDOS]])</f>
        <v>1.1.01.02.32.03 002 002 C</v>
      </c>
      <c r="AR270" s="73" t="e">
        <f>IF(AND(CODIGOS2018[[#This Row],[MARCA SALUD Y CONTRALORIA]]&lt;&gt;"SALUD",COUNTIF([1]!PLANOPROG[AUX LINEA],CODIGOS2018[[#This Row],[Aux PROG CGR]])=0),"INCLUIR","OK")</f>
        <v>#REF!</v>
      </c>
      <c r="AS270" s="72" t="str">
        <f>CONCATENATE(CODIGOS2018[[#This Row],[Código CGR]]," ",CODIGOS2018[[#This Row],[CGR OEI]]," ",CODIGOS2018[[#This Row],[CGR Dest]]," ",CODIGOS2018[[#This Row],[SIT FONDOS]]," ",CODIGOS2018[[#This Row],[CGR Tercero]])</f>
        <v>1.1.01.02.32.03 002 002 C 000000000000000</v>
      </c>
      <c r="AT270" s="73" t="e">
        <f>IF(AND(CODIGOS2018[[#This Row],[MARCA SALUD Y CONTRALORIA]]&lt;&gt;"SALUD",COUNTIF([1]!PLANOEJEC[AUX LINEA],CODIGOS2018[[#This Row],[Aux EJEC CGR]])=0),"INCLUIR","OK")</f>
        <v>#REF!</v>
      </c>
      <c r="AU27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0" s="76" t="str">
        <f t="shared" si="6"/>
        <v>1.1.01.02.32.03</v>
      </c>
      <c r="AW270" s="77">
        <f>+LEN(CODIGOS2018[[#This Row],[POS PRE]])</f>
        <v>13</v>
      </c>
      <c r="AX270" s="76" t="b">
        <f>+EXACT(CODIGOS2018[[#This Row],[CODIGO AUTOMATICO CGR]],CODIGOS2018[[#This Row],[Código CGR]])</f>
        <v>1</v>
      </c>
      <c r="AY270" s="78" t="s">
        <v>292</v>
      </c>
      <c r="AZ270" s="78" t="b">
        <f>EXACT(CODIGOS2018[[#This Row],[Código FUT]],CODIGOS2018[[#This Row],[CODIFICACION MARCO FISCAL]])</f>
        <v>1</v>
      </c>
      <c r="BA270" s="81" t="s">
        <v>292</v>
      </c>
      <c r="BB270" s="82" t="b">
        <f>EXACT(CODIGOS2018[[#This Row],[Código FUT]],CODIGOS2018[[#This Row],[REPORTE II TRIM]])</f>
        <v>1</v>
      </c>
      <c r="BC270" s="135" t="s">
        <v>292</v>
      </c>
      <c r="BD270" s="135" t="b">
        <f>EXACT(CODIGOS2018[[#This Row],[Código FUT]],CODIGOS2018[[#This Row],[FUT DECRETO LIQ 2019]])</f>
        <v>1</v>
      </c>
    </row>
    <row r="271" spans="1:56" s="23" customFormat="1" ht="15" customHeight="1" x14ac:dyDescent="0.25">
      <c r="A27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11010232030303 11010202 9999</v>
      </c>
      <c r="B271" s="4" t="s">
        <v>242</v>
      </c>
      <c r="C271" s="64">
        <v>1105</v>
      </c>
      <c r="D271" s="4" t="s">
        <v>99</v>
      </c>
      <c r="E271" s="64">
        <v>11010202</v>
      </c>
      <c r="F271" s="64">
        <v>9999</v>
      </c>
      <c r="G271" s="4" t="s">
        <v>440</v>
      </c>
      <c r="H271" s="65">
        <v>0</v>
      </c>
      <c r="I271" s="65">
        <v>0</v>
      </c>
      <c r="J271" s="65">
        <v>0</v>
      </c>
      <c r="K271" s="65">
        <v>0</v>
      </c>
      <c r="L271" s="65">
        <v>0</v>
      </c>
      <c r="M271" s="65">
        <v>0</v>
      </c>
      <c r="N271" s="65">
        <v>0</v>
      </c>
      <c r="O271" s="24"/>
      <c r="P271" s="68">
        <f>CODIGOS2018[[#This Row],[RECAUDOS]]+CODIGOS2018[[#This Row],[AJUSTE]]</f>
        <v>0</v>
      </c>
      <c r="Q27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1" s="60"/>
      <c r="T271" s="60"/>
      <c r="U271" s="26" t="s">
        <v>478</v>
      </c>
      <c r="V271" s="27" t="e">
        <f>IF(Q271="SALUD","SALUD",IF(CODIGOS2018[[#This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1" s="28">
        <v>10</v>
      </c>
      <c r="AA27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1" s="28" t="s">
        <v>460</v>
      </c>
      <c r="AC27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1" s="28" t="s">
        <v>460</v>
      </c>
      <c r="AE27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1" s="28" t="s">
        <v>371</v>
      </c>
      <c r="AG271" s="46" t="s">
        <v>539</v>
      </c>
      <c r="AH27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1" s="47" t="s">
        <v>292</v>
      </c>
      <c r="AJ27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1" s="72" t="str">
        <f>CONCATENATE(CODIGOS2018[[#This Row],[Código CGR]]," ",CODIGOS2018[[#This Row],[CGR OEI]]," ",CODIGOS2018[[#This Row],[CGR Dest]]," ",CODIGOS2018[[#This Row],[SIT FONDOS]])</f>
        <v>1.1.01.02.32.03 002 002 C</v>
      </c>
      <c r="AR271" s="73" t="e">
        <f>IF(AND(CODIGOS2018[[#This Row],[MARCA SALUD Y CONTRALORIA]]&lt;&gt;"SALUD",COUNTIF([1]!PLANOPROG[AUX LINEA],CODIGOS2018[[#This Row],[Aux PROG CGR]])=0),"INCLUIR","OK")</f>
        <v>#REF!</v>
      </c>
      <c r="AS271" s="72" t="str">
        <f>CONCATENATE(CODIGOS2018[[#This Row],[Código CGR]]," ",CODIGOS2018[[#This Row],[CGR OEI]]," ",CODIGOS2018[[#This Row],[CGR Dest]]," ",CODIGOS2018[[#This Row],[SIT FONDOS]]," ",CODIGOS2018[[#This Row],[CGR Tercero]])</f>
        <v>1.1.01.02.32.03 002 002 C 110000001700000</v>
      </c>
      <c r="AT271" s="73" t="e">
        <f>IF(AND(CODIGOS2018[[#This Row],[MARCA SALUD Y CONTRALORIA]]&lt;&gt;"SALUD",COUNTIF([1]!PLANOEJEC[AUX LINEA],CODIGOS2018[[#This Row],[Aux EJEC CGR]])=0),"INCLUIR","OK")</f>
        <v>#REF!</v>
      </c>
      <c r="AU27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1" s="76" t="str">
        <f t="shared" si="6"/>
        <v>1.1.01.02.32.03</v>
      </c>
      <c r="AW271" s="77">
        <f>+LEN(CODIGOS2018[[#This Row],[POS PRE]])</f>
        <v>15</v>
      </c>
      <c r="AX271" s="76" t="b">
        <f>+EXACT(CODIGOS2018[[#This Row],[CODIGO AUTOMATICO CGR]],CODIGOS2018[[#This Row],[Código CGR]])</f>
        <v>1</v>
      </c>
      <c r="AY271" s="78" t="s">
        <v>292</v>
      </c>
      <c r="AZ271" s="78" t="b">
        <f>EXACT(CODIGOS2018[[#This Row],[Código FUT]],CODIGOS2018[[#This Row],[CODIFICACION MARCO FISCAL]])</f>
        <v>1</v>
      </c>
      <c r="BA271" s="81" t="s">
        <v>645</v>
      </c>
      <c r="BB271" s="82" t="b">
        <f>EXACT(CODIGOS2018[[#This Row],[Código FUT]],CODIGOS2018[[#This Row],[REPORTE II TRIM]])</f>
        <v>0</v>
      </c>
      <c r="BC271" s="135" t="e">
        <v>#N/A</v>
      </c>
      <c r="BD271" s="135" t="e">
        <f>EXACT(CODIGOS2018[[#This Row],[Código FUT]],CODIGOS2018[[#This Row],[FUT DECRETO LIQ 2019]])</f>
        <v>#N/A</v>
      </c>
    </row>
    <row r="272" spans="1:56" s="23" customFormat="1" ht="15" customHeight="1" x14ac:dyDescent="0.25">
      <c r="A27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110201031503 11020102 9999</v>
      </c>
      <c r="B272" s="4" t="s">
        <v>242</v>
      </c>
      <c r="C272" s="64">
        <v>1105</v>
      </c>
      <c r="D272" s="4" t="s">
        <v>26</v>
      </c>
      <c r="E272" s="64">
        <v>11020102</v>
      </c>
      <c r="F272" s="64">
        <v>9999</v>
      </c>
      <c r="G272" s="4" t="s">
        <v>145</v>
      </c>
      <c r="H272" s="65">
        <v>-350000</v>
      </c>
      <c r="I272" s="65">
        <v>0</v>
      </c>
      <c r="J272" s="65">
        <v>0</v>
      </c>
      <c r="K272" s="65">
        <v>0</v>
      </c>
      <c r="L272" s="65">
        <v>0</v>
      </c>
      <c r="M272" s="65">
        <v>-350000</v>
      </c>
      <c r="N272" s="65">
        <v>-816177</v>
      </c>
      <c r="O272" s="24"/>
      <c r="P272" s="68">
        <f>CODIGOS2018[[#This Row],[RECAUDOS]]+CODIGOS2018[[#This Row],[AJUSTE]]</f>
        <v>-816177</v>
      </c>
      <c r="Q27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2" s="60"/>
      <c r="T272" s="60"/>
      <c r="U272" s="26" t="s">
        <v>506</v>
      </c>
      <c r="V272" s="27" t="e">
        <f>IF(Q272="SALUD","SALUD",IF(CODIGOS2018[[#This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2" s="28">
        <v>10</v>
      </c>
      <c r="AA27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2" s="28" t="s">
        <v>503</v>
      </c>
      <c r="AC27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2" s="28" t="s">
        <v>460</v>
      </c>
      <c r="AE27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2" s="28" t="s">
        <v>371</v>
      </c>
      <c r="AG272" s="46" t="s">
        <v>462</v>
      </c>
      <c r="AH27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2" s="47" t="s">
        <v>324</v>
      </c>
      <c r="AJ27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2" s="72" t="str">
        <f>CONCATENATE(CODIGOS2018[[#This Row],[Código CGR]]," ",CODIGOS2018[[#This Row],[CGR OEI]]," ",CODIGOS2018[[#This Row],[CGR Dest]]," ",CODIGOS2018[[#This Row],[SIT FONDOS]])</f>
        <v>1.1.02.01.03.15 006 002 C</v>
      </c>
      <c r="AR272" s="73" t="e">
        <f>IF(AND(CODIGOS2018[[#This Row],[MARCA SALUD Y CONTRALORIA]]&lt;&gt;"SALUD",COUNTIF([1]!PLANOPROG[AUX LINEA],CODIGOS2018[[#This Row],[Aux PROG CGR]])=0),"INCLUIR","OK")</f>
        <v>#REF!</v>
      </c>
      <c r="AS272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1.1.02.01.03.15 006 002 C 000000000000000</v>
      </c>
      <c r="AT272" s="73" t="e">
        <f>IF(AND(CODIGOS2018[[#This Row],[MARCA SALUD Y CONTRALORIA]]&lt;&gt;"SALUD",COUNTIF([1]!PLANOEJEC[AUX LINEA],CODIGOS2018[[#This Row],[Aux EJEC CGR]])=0),"INCLUIR","OK")</f>
        <v>#REF!</v>
      </c>
      <c r="AU27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2" s="76" t="str">
        <f t="shared" si="6"/>
        <v>1.1.02.01.03.15</v>
      </c>
      <c r="AW272" s="77">
        <f>+LEN(CODIGOS2018[[#This Row],[POS PRE]])</f>
        <v>13</v>
      </c>
      <c r="AX272" s="76" t="b">
        <f>+EXACT(CODIGOS2018[[#This Row],[CODIGO AUTOMATICO CGR]],CODIGOS2018[[#This Row],[Código CGR]])</f>
        <v>1</v>
      </c>
      <c r="AY272" s="78" t="s">
        <v>324</v>
      </c>
      <c r="AZ272" s="78" t="b">
        <f>EXACT(CODIGOS2018[[#This Row],[Código FUT]],CODIGOS2018[[#This Row],[CODIFICACION MARCO FISCAL]])</f>
        <v>1</v>
      </c>
      <c r="BA272" s="81" t="s">
        <v>324</v>
      </c>
      <c r="BB272" s="82" t="b">
        <f>EXACT(CODIGOS2018[[#This Row],[Código FUT]],CODIGOS2018[[#This Row],[REPORTE II TRIM]])</f>
        <v>1</v>
      </c>
      <c r="BC272" s="135" t="s">
        <v>324</v>
      </c>
      <c r="BD272" s="135" t="b">
        <f>EXACT(CODIGOS2018[[#This Row],[Código FUT]],CODIGOS2018[[#This Row],[FUT DECRETO LIQ 2019]])</f>
        <v>1</v>
      </c>
    </row>
    <row r="273" spans="1:56" s="23" customFormat="1" ht="15" customHeight="1" x14ac:dyDescent="0.25">
      <c r="A27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110201039801 11020102 9999</v>
      </c>
      <c r="B273" s="4" t="s">
        <v>242</v>
      </c>
      <c r="C273" s="64">
        <v>1105</v>
      </c>
      <c r="D273" s="4" t="s">
        <v>29</v>
      </c>
      <c r="E273" s="64">
        <v>11020102</v>
      </c>
      <c r="F273" s="64">
        <v>9999</v>
      </c>
      <c r="G273" s="4" t="s">
        <v>144</v>
      </c>
      <c r="H273" s="65">
        <v>-28000000</v>
      </c>
      <c r="I273" s="65">
        <v>0</v>
      </c>
      <c r="J273" s="65">
        <v>0</v>
      </c>
      <c r="K273" s="65">
        <v>0</v>
      </c>
      <c r="L273" s="65">
        <v>0</v>
      </c>
      <c r="M273" s="65">
        <v>-28000000</v>
      </c>
      <c r="N273" s="65">
        <v>-2507820</v>
      </c>
      <c r="O273" s="24"/>
      <c r="P273" s="68">
        <f>CODIGOS2018[[#This Row],[RECAUDOS]]+CODIGOS2018[[#This Row],[AJUSTE]]</f>
        <v>-2507820</v>
      </c>
      <c r="Q27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3" s="60"/>
      <c r="T273" s="60"/>
      <c r="U273" s="26" t="s">
        <v>135</v>
      </c>
      <c r="V273" s="27" t="e">
        <f>IF(Q273="SALUD","SALUD",IF(CODIGOS2018[[#This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3" s="28">
        <v>10</v>
      </c>
      <c r="AA27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3" s="28" t="s">
        <v>503</v>
      </c>
      <c r="AC27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3" s="28" t="s">
        <v>460</v>
      </c>
      <c r="AE27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3" s="28" t="s">
        <v>371</v>
      </c>
      <c r="AG273" s="46" t="s">
        <v>462</v>
      </c>
      <c r="AH27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3" s="47" t="s">
        <v>329</v>
      </c>
      <c r="AJ27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3" s="72" t="str">
        <f>CONCATENATE(CODIGOS2018[[#This Row],[Código CGR]]," ",CODIGOS2018[[#This Row],[CGR OEI]]," ",CODIGOS2018[[#This Row],[CGR Dest]]," ",CODIGOS2018[[#This Row],[SIT FONDOS]])</f>
        <v>1.1.02.01.03.98 006 002 C</v>
      </c>
      <c r="AR273" s="73" t="e">
        <f>IF(AND(CODIGOS2018[[#This Row],[MARCA SALUD Y CONTRALORIA]]&lt;&gt;"SALUD",COUNTIF([1]!PLANOPROG[AUX LINEA],CODIGOS2018[[#This Row],[Aux PROG CGR]])=0),"INCLUIR","OK")</f>
        <v>#REF!</v>
      </c>
      <c r="AS273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1.1.02.01.03.98 006 002 C 000000000000000</v>
      </c>
      <c r="AT273" s="73" t="e">
        <f>IF(AND(CODIGOS2018[[#This Row],[MARCA SALUD Y CONTRALORIA]]&lt;&gt;"SALUD",COUNTIF([1]!PLANOEJEC[AUX LINEA],CODIGOS2018[[#This Row],[Aux EJEC CGR]])=0),"INCLUIR","OK")</f>
        <v>#REF!</v>
      </c>
      <c r="AU27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3" s="76" t="str">
        <f t="shared" si="6"/>
        <v>1.1.02.01.03.98</v>
      </c>
      <c r="AW273" s="77">
        <f>+LEN(CODIGOS2018[[#This Row],[POS PRE]])</f>
        <v>13</v>
      </c>
      <c r="AX273" s="76" t="b">
        <f>+EXACT(CODIGOS2018[[#This Row],[CODIGO AUTOMATICO CGR]],CODIGOS2018[[#This Row],[Código CGR]])</f>
        <v>1</v>
      </c>
      <c r="AY273" s="78" t="s">
        <v>329</v>
      </c>
      <c r="AZ273" s="78" t="b">
        <f>EXACT(CODIGOS2018[[#This Row],[Código FUT]],CODIGOS2018[[#This Row],[CODIFICACION MARCO FISCAL]])</f>
        <v>1</v>
      </c>
      <c r="BA273" s="81" t="s">
        <v>329</v>
      </c>
      <c r="BB273" s="82" t="b">
        <f>EXACT(CODIGOS2018[[#This Row],[Código FUT]],CODIGOS2018[[#This Row],[REPORTE II TRIM]])</f>
        <v>1</v>
      </c>
      <c r="BC273" s="135" t="s">
        <v>329</v>
      </c>
      <c r="BD273" s="135" t="b">
        <f>EXACT(CODIGOS2018[[#This Row],[Código FUT]],CODIGOS2018[[#This Row],[FUT DECRETO LIQ 2019]])</f>
        <v>1</v>
      </c>
    </row>
    <row r="274" spans="1:56" s="23" customFormat="1" ht="15" customHeight="1" x14ac:dyDescent="0.25">
      <c r="A27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1101023101010305 11010201 9999</v>
      </c>
      <c r="B274" s="4" t="s">
        <v>243</v>
      </c>
      <c r="C274" s="64">
        <v>1105</v>
      </c>
      <c r="D274" s="4" t="s">
        <v>100</v>
      </c>
      <c r="E274" s="64">
        <v>11010201</v>
      </c>
      <c r="F274" s="64">
        <v>9999</v>
      </c>
      <c r="G274" s="4" t="s">
        <v>441</v>
      </c>
      <c r="H274" s="65">
        <v>-1325605890</v>
      </c>
      <c r="I274" s="65">
        <v>0</v>
      </c>
      <c r="J274" s="65">
        <v>0</v>
      </c>
      <c r="K274" s="65">
        <v>0</v>
      </c>
      <c r="L274" s="65">
        <v>0</v>
      </c>
      <c r="M274" s="65">
        <v>-1325605890</v>
      </c>
      <c r="N274" s="65">
        <v>-1268196234</v>
      </c>
      <c r="O274" s="24"/>
      <c r="P274" s="68">
        <f>CODIGOS2018[[#This Row],[RECAUDOS]]+CODIGOS2018[[#This Row],[AJUSTE]]</f>
        <v>-1268196234</v>
      </c>
      <c r="Q27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4" s="60"/>
      <c r="T274" s="60"/>
      <c r="U274" s="26" t="s">
        <v>472</v>
      </c>
      <c r="V274" s="27" t="e">
        <f>IF(Q274="SALUD","SALUD",IF(CODIGOS2018[[#This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4" s="28">
        <v>10</v>
      </c>
      <c r="AA27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4" s="28" t="s">
        <v>460</v>
      </c>
      <c r="AC27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4" s="28" t="s">
        <v>469</v>
      </c>
      <c r="AE27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4" s="28" t="s">
        <v>371</v>
      </c>
      <c r="AG274" s="46" t="s">
        <v>462</v>
      </c>
      <c r="AH27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4" s="47" t="s">
        <v>289</v>
      </c>
      <c r="AJ27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4" s="72" t="str">
        <f>CONCATENATE(CODIGOS2018[[#This Row],[Código CGR]]," ",CODIGOS2018[[#This Row],[CGR OEI]]," ",CODIGOS2018[[#This Row],[CGR Dest]]," ",CODIGOS2018[[#This Row],[SIT FONDOS]])</f>
        <v>1.1.01.02.31.01.01.03.98 002 070 C</v>
      </c>
      <c r="AR274" s="73" t="e">
        <f>IF(AND(CODIGOS2018[[#This Row],[MARCA SALUD Y CONTRALORIA]]&lt;&gt;"SALUD",COUNTIF([1]!PLANOPROG[AUX LINEA],CODIGOS2018[[#This Row],[Aux PROG CGR]])=0),"INCLUIR","OK")</f>
        <v>#REF!</v>
      </c>
      <c r="AS274" s="72" t="str">
        <f>CONCATENATE(CODIGOS2018[[#This Row],[Código CGR]]," ",CODIGOS2018[[#This Row],[CGR OEI]]," ",CODIGOS2018[[#This Row],[CGR Dest]]," ",CODIGOS2018[[#This Row],[SIT FONDOS]]," ",CODIGOS2018[[#This Row],[CGR Tercero]])</f>
        <v>1.1.01.02.31.01.01.03.98 002 070 C 000000000000000</v>
      </c>
      <c r="AT274" s="73" t="e">
        <f>IF(AND(CODIGOS2018[[#This Row],[MARCA SALUD Y CONTRALORIA]]&lt;&gt;"SALUD",COUNTIF([1]!PLANOEJEC[AUX LINEA],CODIGOS2018[[#This Row],[Aux EJEC CGR]])=0),"INCLUIR","OK")</f>
        <v>#REF!</v>
      </c>
      <c r="AU27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4" s="76" t="str">
        <f>CONCATENATE(MID(D274,1,1),".",MID(D274,3,1),".",MID(D274,4,2),".",MID(D274,6,2),".",MID(D274,8,2),".",MID(D274,10,2),".",MID(D274,12,2),".",MID(D274,14,2),".",MID(D274,16,2))</f>
        <v>1.1.01.02.31.01.01.03.05</v>
      </c>
      <c r="AW274" s="77">
        <f>+LEN(CODIGOS2018[[#This Row],[POS PRE]])</f>
        <v>17</v>
      </c>
      <c r="AX274" s="76" t="b">
        <f>+EXACT(CODIGOS2018[[#This Row],[CODIGO AUTOMATICO CGR]],CODIGOS2018[[#This Row],[Código CGR]])</f>
        <v>0</v>
      </c>
      <c r="AY274" s="78" t="s">
        <v>289</v>
      </c>
      <c r="AZ274" s="78" t="b">
        <f>EXACT(CODIGOS2018[[#This Row],[Código FUT]],CODIGOS2018[[#This Row],[CODIFICACION MARCO FISCAL]])</f>
        <v>1</v>
      </c>
      <c r="BA274" s="81" t="s">
        <v>289</v>
      </c>
      <c r="BB274" s="82" t="b">
        <f>EXACT(CODIGOS2018[[#This Row],[Código FUT]],CODIGOS2018[[#This Row],[REPORTE II TRIM]])</f>
        <v>1</v>
      </c>
      <c r="BC274" s="135" t="s">
        <v>289</v>
      </c>
      <c r="BD274" s="135" t="b">
        <f>EXACT(CODIGOS2018[[#This Row],[Código FUT]],CODIGOS2018[[#This Row],[FUT DECRETO LIQ 2019]])</f>
        <v>1</v>
      </c>
    </row>
    <row r="275" spans="1:56" s="23" customFormat="1" ht="15" customHeight="1" x14ac:dyDescent="0.25">
      <c r="A27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1101023101030305 11010201 9999</v>
      </c>
      <c r="B275" s="4" t="s">
        <v>243</v>
      </c>
      <c r="C275" s="64">
        <v>1105</v>
      </c>
      <c r="D275" s="4" t="s">
        <v>101</v>
      </c>
      <c r="E275" s="64">
        <v>11010201</v>
      </c>
      <c r="F275" s="64">
        <v>9999</v>
      </c>
      <c r="G275" s="4" t="s">
        <v>442</v>
      </c>
      <c r="H275" s="65">
        <v>-45551468</v>
      </c>
      <c r="I275" s="65">
        <v>0</v>
      </c>
      <c r="J275" s="65">
        <v>0</v>
      </c>
      <c r="K275" s="65">
        <v>0</v>
      </c>
      <c r="L275" s="65">
        <v>0</v>
      </c>
      <c r="M275" s="65">
        <v>-45551468</v>
      </c>
      <c r="N275" s="65">
        <v>-159787409</v>
      </c>
      <c r="O275" s="24"/>
      <c r="P275" s="68">
        <f>CODIGOS2018[[#This Row],[RECAUDOS]]+CODIGOS2018[[#This Row],[AJUSTE]]</f>
        <v>-159787409</v>
      </c>
      <c r="Q27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5" s="60"/>
      <c r="T275" s="60"/>
      <c r="U275" s="26" t="s">
        <v>473</v>
      </c>
      <c r="V275" s="27" t="e">
        <f>IF(Q275="SALUD","SALUD",IF(CODIGOS2018[[#This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5" s="28">
        <v>10</v>
      </c>
      <c r="AA27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5" s="28" t="s">
        <v>460</v>
      </c>
      <c r="AC27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5" s="28" t="s">
        <v>469</v>
      </c>
      <c r="AE27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5" s="28" t="s">
        <v>371</v>
      </c>
      <c r="AG275" s="46" t="s">
        <v>462</v>
      </c>
      <c r="AH27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5" s="47" t="s">
        <v>289</v>
      </c>
      <c r="AJ27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5" s="72" t="str">
        <f>CONCATENATE(CODIGOS2018[[#This Row],[Código CGR]]," ",CODIGOS2018[[#This Row],[CGR OEI]]," ",CODIGOS2018[[#This Row],[CGR Dest]]," ",CODIGOS2018[[#This Row],[SIT FONDOS]])</f>
        <v>1.1.01.02.31.01.03.01 002 070 C</v>
      </c>
      <c r="AR275" s="73" t="e">
        <f>IF(AND(CODIGOS2018[[#This Row],[MARCA SALUD Y CONTRALORIA]]&lt;&gt;"SALUD",COUNTIF([1]!PLANOPROG[AUX LINEA],CODIGOS2018[[#This Row],[Aux PROG CGR]])=0),"INCLUIR","OK")</f>
        <v>#REF!</v>
      </c>
      <c r="AS275" s="72" t="str">
        <f>CONCATENATE(CODIGOS2018[[#This Row],[Código CGR]]," ",CODIGOS2018[[#This Row],[CGR OEI]]," ",CODIGOS2018[[#This Row],[CGR Dest]]," ",CODIGOS2018[[#This Row],[SIT FONDOS]]," ",CODIGOS2018[[#This Row],[CGR Tercero]])</f>
        <v>1.1.01.02.31.01.03.01 002 070 C 000000000000000</v>
      </c>
      <c r="AT275" s="73" t="e">
        <f>IF(AND(CODIGOS2018[[#This Row],[MARCA SALUD Y CONTRALORIA]]&lt;&gt;"SALUD",COUNTIF([1]!PLANOEJEC[AUX LINEA],CODIGOS2018[[#This Row],[Aux EJEC CGR]])=0),"INCLUIR","OK")</f>
        <v>#REF!</v>
      </c>
      <c r="AU27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5" s="76" t="str">
        <f>CONCATENATE(MID(D275,1,1),".",MID(D275,3,1),".",MID(D275,4,2),".",MID(D275,6,2),".",MID(D275,8,2),".",MID(D275,10,2),".",MID(D275,12,2),".",MID(D275,14,2),".",MID(D275,16,2))</f>
        <v>1.1.01.02.31.01.03.03.05</v>
      </c>
      <c r="AW275" s="77">
        <f>+LEN(CODIGOS2018[[#This Row],[POS PRE]])</f>
        <v>17</v>
      </c>
      <c r="AX275" s="76" t="b">
        <f>+EXACT(CODIGOS2018[[#This Row],[CODIGO AUTOMATICO CGR]],CODIGOS2018[[#This Row],[Código CGR]])</f>
        <v>0</v>
      </c>
      <c r="AY275" s="78" t="s">
        <v>289</v>
      </c>
      <c r="AZ275" s="78" t="b">
        <f>EXACT(CODIGOS2018[[#This Row],[Código FUT]],CODIGOS2018[[#This Row],[CODIFICACION MARCO FISCAL]])</f>
        <v>1</v>
      </c>
      <c r="BA275" s="81" t="s">
        <v>289</v>
      </c>
      <c r="BB275" s="82" t="b">
        <f>EXACT(CODIGOS2018[[#This Row],[Código FUT]],CODIGOS2018[[#This Row],[REPORTE II TRIM]])</f>
        <v>1</v>
      </c>
      <c r="BC275" s="135" t="s">
        <v>289</v>
      </c>
      <c r="BD275" s="135" t="b">
        <f>EXACT(CODIGOS2018[[#This Row],[Código FUT]],CODIGOS2018[[#This Row],[FUT DECRETO LIQ 2019]])</f>
        <v>1</v>
      </c>
    </row>
    <row r="276" spans="1:56" s="23" customFormat="1" ht="15" customHeight="1" x14ac:dyDescent="0.25">
      <c r="A27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11010231030305 11020201 9999</v>
      </c>
      <c r="B276" s="4" t="s">
        <v>243</v>
      </c>
      <c r="C276" s="64">
        <v>1105</v>
      </c>
      <c r="D276" s="4" t="s">
        <v>102</v>
      </c>
      <c r="E276" s="64">
        <v>11020201</v>
      </c>
      <c r="F276" s="64">
        <v>9999</v>
      </c>
      <c r="G276" s="4" t="s">
        <v>443</v>
      </c>
      <c r="H276" s="65">
        <v>-35583300</v>
      </c>
      <c r="I276" s="65">
        <v>0</v>
      </c>
      <c r="J276" s="65">
        <v>0</v>
      </c>
      <c r="K276" s="65">
        <v>0</v>
      </c>
      <c r="L276" s="65">
        <v>0</v>
      </c>
      <c r="M276" s="65">
        <v>-35583300</v>
      </c>
      <c r="N276" s="65">
        <v>-82595039</v>
      </c>
      <c r="O276" s="24"/>
      <c r="P276" s="68">
        <f>CODIGOS2018[[#This Row],[RECAUDOS]]+CODIGOS2018[[#This Row],[AJUSTE]]</f>
        <v>-82595039</v>
      </c>
      <c r="Q27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6" s="60"/>
      <c r="T276" s="60"/>
      <c r="U276" s="26" t="s">
        <v>475</v>
      </c>
      <c r="V276" s="27" t="e">
        <f>IF(Q276="SALUD","SALUD",IF(CODIGOS2018[[#This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6" s="28">
        <v>10</v>
      </c>
      <c r="AA27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6" s="28" t="s">
        <v>460</v>
      </c>
      <c r="AC27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6" s="28" t="s">
        <v>469</v>
      </c>
      <c r="AE27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6" s="28" t="s">
        <v>371</v>
      </c>
      <c r="AG276" s="46" t="s">
        <v>462</v>
      </c>
      <c r="AH27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6" s="47" t="s">
        <v>290</v>
      </c>
      <c r="AJ27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6" s="72" t="str">
        <f>CONCATENATE(CODIGOS2018[[#This Row],[Código CGR]]," ",CODIGOS2018[[#This Row],[CGR OEI]]," ",CODIGOS2018[[#This Row],[CGR Dest]]," ",CODIGOS2018[[#This Row],[SIT FONDOS]])</f>
        <v>1.1.01.02.31.03.01 002 070 C</v>
      </c>
      <c r="AR276" s="73" t="e">
        <f>IF(AND(CODIGOS2018[[#This Row],[MARCA SALUD Y CONTRALORIA]]&lt;&gt;"SALUD",COUNTIF([1]!PLANOPROG[AUX LINEA],CODIGOS2018[[#This Row],[Aux PROG CGR]])=0),"INCLUIR","OK")</f>
        <v>#REF!</v>
      </c>
      <c r="AS276" s="72" t="str">
        <f>CONCATENATE(CODIGOS2018[[#This Row],[Código CGR]]," ",CODIGOS2018[[#This Row],[CGR OEI]]," ",CODIGOS2018[[#This Row],[CGR Dest]]," ",CODIGOS2018[[#This Row],[SIT FONDOS]]," ",CODIGOS2018[[#This Row],[CGR Tercero]])</f>
        <v>1.1.01.02.31.03.01 002 070 C 000000000000000</v>
      </c>
      <c r="AT276" s="73" t="e">
        <f>IF(AND(CODIGOS2018[[#This Row],[MARCA SALUD Y CONTRALORIA]]&lt;&gt;"SALUD",COUNTIF([1]!PLANOEJEC[AUX LINEA],CODIGOS2018[[#This Row],[Aux EJEC CGR]])=0),"INCLUIR","OK")</f>
        <v>#REF!</v>
      </c>
      <c r="AU27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6" s="76" t="str">
        <f>CONCATENATE(MID(D276,1,1),".",MID(D276,3,1),".",MID(D276,4,2),".",MID(D276,6,2),".",MID(D276,8,2),".",MID(D276,10,2),".",MID(D276,12,2),".",MID(D276,14,2))</f>
        <v>1.1.01.02.31.03.03.05</v>
      </c>
      <c r="AW276" s="77">
        <f>+LEN(CODIGOS2018[[#This Row],[POS PRE]])</f>
        <v>15</v>
      </c>
      <c r="AX276" s="76" t="b">
        <f>+EXACT(CODIGOS2018[[#This Row],[CODIGO AUTOMATICO CGR]],CODIGOS2018[[#This Row],[Código CGR]])</f>
        <v>0</v>
      </c>
      <c r="AY276" s="78" t="s">
        <v>290</v>
      </c>
      <c r="AZ276" s="78" t="b">
        <f>EXACT(CODIGOS2018[[#This Row],[Código FUT]],CODIGOS2018[[#This Row],[CODIFICACION MARCO FISCAL]])</f>
        <v>1</v>
      </c>
      <c r="BA276" s="81" t="s">
        <v>290</v>
      </c>
      <c r="BB276" s="82" t="b">
        <f>EXACT(CODIGOS2018[[#This Row],[Código FUT]],CODIGOS2018[[#This Row],[REPORTE II TRIM]])</f>
        <v>1</v>
      </c>
      <c r="BC276" s="135" t="s">
        <v>290</v>
      </c>
      <c r="BD276" s="135" t="b">
        <f>EXACT(CODIGOS2018[[#This Row],[Código FUT]],CODIGOS2018[[#This Row],[FUT DECRETO LIQ 2019]])</f>
        <v>1</v>
      </c>
    </row>
    <row r="277" spans="1:56" s="23" customFormat="1" ht="15" customHeight="1" x14ac:dyDescent="0.25">
      <c r="A27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11010232010305 11010202 9999</v>
      </c>
      <c r="B277" s="4" t="s">
        <v>243</v>
      </c>
      <c r="C277" s="64">
        <v>1105</v>
      </c>
      <c r="D277" s="4" t="s">
        <v>103</v>
      </c>
      <c r="E277" s="64">
        <v>11010202</v>
      </c>
      <c r="F277" s="64">
        <v>9999</v>
      </c>
      <c r="G277" s="4" t="s">
        <v>444</v>
      </c>
      <c r="H277" s="65">
        <v>-23409591</v>
      </c>
      <c r="I277" s="65">
        <v>0</v>
      </c>
      <c r="J277" s="65">
        <v>0</v>
      </c>
      <c r="K277" s="65">
        <v>0</v>
      </c>
      <c r="L277" s="65">
        <v>0</v>
      </c>
      <c r="M277" s="65">
        <v>-23409591</v>
      </c>
      <c r="N277" s="65">
        <v>-32487897</v>
      </c>
      <c r="O277" s="24"/>
      <c r="P277" s="68">
        <f>CODIGOS2018[[#This Row],[RECAUDOS]]+CODIGOS2018[[#This Row],[AJUSTE]]</f>
        <v>-32487897</v>
      </c>
      <c r="Q27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7" s="60"/>
      <c r="T277" s="60"/>
      <c r="U277" s="26" t="s">
        <v>477</v>
      </c>
      <c r="V277" s="27" t="e">
        <f>IF(Q277="SALUD","SALUD",IF(CODIGOS2018[[#This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7" s="28">
        <v>10</v>
      </c>
      <c r="AA27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7" s="28" t="s">
        <v>460</v>
      </c>
      <c r="AC27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7" s="28" t="s">
        <v>469</v>
      </c>
      <c r="AE27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7" s="28" t="s">
        <v>371</v>
      </c>
      <c r="AG277" s="46" t="s">
        <v>462</v>
      </c>
      <c r="AH27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7" s="47" t="s">
        <v>295</v>
      </c>
      <c r="AJ27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7" s="72" t="str">
        <f>CONCATENATE(CODIGOS2018[[#This Row],[Código CGR]]," ",CODIGOS2018[[#This Row],[CGR OEI]]," ",CODIGOS2018[[#This Row],[CGR Dest]]," ",CODIGOS2018[[#This Row],[SIT FONDOS]])</f>
        <v>1.1.01.02.32.01 002 070 C</v>
      </c>
      <c r="AR277" s="73" t="e">
        <f>IF(AND(CODIGOS2018[[#This Row],[MARCA SALUD Y CONTRALORIA]]&lt;&gt;"SALUD",COUNTIF([1]!PLANOPROG[AUX LINEA],CODIGOS2018[[#This Row],[Aux PROG CGR]])=0),"INCLUIR","OK")</f>
        <v>#REF!</v>
      </c>
      <c r="AS277" s="72" t="str">
        <f>CONCATENATE(CODIGOS2018[[#This Row],[Código CGR]]," ",CODIGOS2018[[#This Row],[CGR OEI]]," ",CODIGOS2018[[#This Row],[CGR Dest]]," ",CODIGOS2018[[#This Row],[SIT FONDOS]]," ",CODIGOS2018[[#This Row],[CGR Tercero]])</f>
        <v>1.1.01.02.32.01 002 070 C 000000000000000</v>
      </c>
      <c r="AT277" s="73" t="e">
        <f>IF(AND(CODIGOS2018[[#This Row],[MARCA SALUD Y CONTRALORIA]]&lt;&gt;"SALUD",COUNTIF([1]!PLANOEJEC[AUX LINEA],CODIGOS2018[[#This Row],[Aux EJEC CGR]])=0),"INCLUIR","OK")</f>
        <v>#REF!</v>
      </c>
      <c r="AU27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7" s="76" t="str">
        <f>CONCATENATE(MID(D277,1,1),".",MID(D277,3,1),".",MID(D277,4,2),".",MID(D277,6,2),".",MID(D277,8,2),".",MID(D277,10,2),".",MID(D277,12,2),".",MID(D277,14,2))</f>
        <v>1.1.01.02.32.01.03.05</v>
      </c>
      <c r="AW277" s="77">
        <f>+LEN(CODIGOS2018[[#This Row],[POS PRE]])</f>
        <v>15</v>
      </c>
      <c r="AX277" s="76" t="b">
        <f>+EXACT(CODIGOS2018[[#This Row],[CODIGO AUTOMATICO CGR]],CODIGOS2018[[#This Row],[Código CGR]])</f>
        <v>0</v>
      </c>
      <c r="AY277" s="78" t="s">
        <v>295</v>
      </c>
      <c r="AZ277" s="78" t="b">
        <f>EXACT(CODIGOS2018[[#This Row],[Código FUT]],CODIGOS2018[[#This Row],[CODIFICACION MARCO FISCAL]])</f>
        <v>1</v>
      </c>
      <c r="BA277" s="81" t="s">
        <v>295</v>
      </c>
      <c r="BB277" s="82" t="b">
        <f>EXACT(CODIGOS2018[[#This Row],[Código FUT]],CODIGOS2018[[#This Row],[REPORTE II TRIM]])</f>
        <v>1</v>
      </c>
      <c r="BC277" s="135" t="s">
        <v>295</v>
      </c>
      <c r="BD277" s="135" t="b">
        <f>EXACT(CODIGOS2018[[#This Row],[Código FUT]],CODIGOS2018[[#This Row],[FUT DECRETO LIQ 2019]])</f>
        <v>1</v>
      </c>
    </row>
    <row r="278" spans="1:56" s="23" customFormat="1" ht="15" customHeight="1" x14ac:dyDescent="0.25">
      <c r="A27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11010232030305 11010202 9999</v>
      </c>
      <c r="B278" s="4" t="s">
        <v>243</v>
      </c>
      <c r="C278" s="64">
        <v>1105</v>
      </c>
      <c r="D278" s="4" t="s">
        <v>104</v>
      </c>
      <c r="E278" s="64">
        <v>11010202</v>
      </c>
      <c r="F278" s="64">
        <v>9999</v>
      </c>
      <c r="G278" s="4" t="s">
        <v>445</v>
      </c>
      <c r="H278" s="65">
        <v>-25214270</v>
      </c>
      <c r="I278" s="65">
        <v>0</v>
      </c>
      <c r="J278" s="65">
        <v>0</v>
      </c>
      <c r="K278" s="65">
        <v>0</v>
      </c>
      <c r="L278" s="65">
        <v>0</v>
      </c>
      <c r="M278" s="65">
        <v>-25214270</v>
      </c>
      <c r="N278" s="65">
        <v>-54205961</v>
      </c>
      <c r="O278" s="24"/>
      <c r="P278" s="68">
        <f>CODIGOS2018[[#This Row],[RECAUDOS]]+CODIGOS2018[[#This Row],[AJUSTE]]</f>
        <v>-54205961</v>
      </c>
      <c r="Q27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8" s="60"/>
      <c r="T278" s="60"/>
      <c r="U278" s="26" t="s">
        <v>478</v>
      </c>
      <c r="V278" s="27" t="e">
        <f>IF(Q278="SALUD","SALUD",IF(CODIGOS2018[[#This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8" s="28">
        <v>10</v>
      </c>
      <c r="AA27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8" s="28" t="s">
        <v>460</v>
      </c>
      <c r="AC27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8" s="28" t="s">
        <v>469</v>
      </c>
      <c r="AE27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8" s="28" t="s">
        <v>371</v>
      </c>
      <c r="AG278" s="46" t="s">
        <v>462</v>
      </c>
      <c r="AH27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8" s="47" t="s">
        <v>296</v>
      </c>
      <c r="AJ27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8" s="72" t="str">
        <f>CONCATENATE(CODIGOS2018[[#This Row],[Código CGR]]," ",CODIGOS2018[[#This Row],[CGR OEI]]," ",CODIGOS2018[[#This Row],[CGR Dest]]," ",CODIGOS2018[[#This Row],[SIT FONDOS]])</f>
        <v>1.1.01.02.32.03 002 070 C</v>
      </c>
      <c r="AR278" s="73" t="e">
        <f>IF(AND(CODIGOS2018[[#This Row],[MARCA SALUD Y CONTRALORIA]]&lt;&gt;"SALUD",COUNTIF([1]!PLANOPROG[AUX LINEA],CODIGOS2018[[#This Row],[Aux PROG CGR]])=0),"INCLUIR","OK")</f>
        <v>#REF!</v>
      </c>
      <c r="AS278" s="72" t="str">
        <f>CONCATENATE(CODIGOS2018[[#This Row],[Código CGR]]," ",CODIGOS2018[[#This Row],[CGR OEI]]," ",CODIGOS2018[[#This Row],[CGR Dest]]," ",CODIGOS2018[[#This Row],[SIT FONDOS]]," ",CODIGOS2018[[#This Row],[CGR Tercero]])</f>
        <v>1.1.01.02.32.03 002 070 C 000000000000000</v>
      </c>
      <c r="AT278" s="73" t="e">
        <f>IF(AND(CODIGOS2018[[#This Row],[MARCA SALUD Y CONTRALORIA]]&lt;&gt;"SALUD",COUNTIF([1]!PLANOEJEC[AUX LINEA],CODIGOS2018[[#This Row],[Aux EJEC CGR]])=0),"INCLUIR","OK")</f>
        <v>#REF!</v>
      </c>
      <c r="AU27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8" s="76" t="str">
        <f>CONCATENATE(MID(D278,1,1),".",MID(D278,3,1),".",MID(D278,4,2),".",MID(D278,6,2),".",MID(D278,8,2),".",MID(D278,10,2),".",MID(D278,12,2),".",MID(D278,14,2))</f>
        <v>1.1.01.02.32.03.03.05</v>
      </c>
      <c r="AW278" s="77">
        <f>+LEN(CODIGOS2018[[#This Row],[POS PRE]])</f>
        <v>15</v>
      </c>
      <c r="AX278" s="76" t="b">
        <f>+EXACT(CODIGOS2018[[#This Row],[CODIGO AUTOMATICO CGR]],CODIGOS2018[[#This Row],[Código CGR]])</f>
        <v>0</v>
      </c>
      <c r="AY278" s="78" t="s">
        <v>296</v>
      </c>
      <c r="AZ278" s="78" t="b">
        <f>EXACT(CODIGOS2018[[#This Row],[Código FUT]],CODIGOS2018[[#This Row],[CODIFICACION MARCO FISCAL]])</f>
        <v>1</v>
      </c>
      <c r="BA278" s="81" t="s">
        <v>296</v>
      </c>
      <c r="BB278" s="82" t="b">
        <f>EXACT(CODIGOS2018[[#This Row],[Código FUT]],CODIGOS2018[[#This Row],[REPORTE II TRIM]])</f>
        <v>1</v>
      </c>
      <c r="BC278" s="135" t="s">
        <v>296</v>
      </c>
      <c r="BD278" s="135" t="b">
        <f>EXACT(CODIGOS2018[[#This Row],[Código FUT]],CODIGOS2018[[#This Row],[FUT DECRETO LIQ 2019]])</f>
        <v>1</v>
      </c>
    </row>
    <row r="279" spans="1:56" s="23" customFormat="1" ht="15" customHeight="1" x14ac:dyDescent="0.25">
      <c r="A27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110201031503 11020102 9999</v>
      </c>
      <c r="B279" s="4" t="s">
        <v>243</v>
      </c>
      <c r="C279" s="64">
        <v>1105</v>
      </c>
      <c r="D279" s="4" t="s">
        <v>26</v>
      </c>
      <c r="E279" s="64">
        <v>11020102</v>
      </c>
      <c r="F279" s="64">
        <v>9999</v>
      </c>
      <c r="G279" s="4" t="s">
        <v>145</v>
      </c>
      <c r="H279" s="65">
        <v>-75000</v>
      </c>
      <c r="I279" s="65">
        <v>0</v>
      </c>
      <c r="J279" s="65">
        <v>0</v>
      </c>
      <c r="K279" s="65">
        <v>0</v>
      </c>
      <c r="L279" s="65">
        <v>0</v>
      </c>
      <c r="M279" s="65">
        <v>-75000</v>
      </c>
      <c r="N279" s="65">
        <v>-174895</v>
      </c>
      <c r="O279" s="24"/>
      <c r="P279" s="68">
        <f>CODIGOS2018[[#This Row],[RECAUDOS]]+CODIGOS2018[[#This Row],[AJUSTE]]</f>
        <v>-174895</v>
      </c>
      <c r="Q27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7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79" s="60"/>
      <c r="T279" s="60"/>
      <c r="U279" s="26" t="s">
        <v>506</v>
      </c>
      <c r="V279" s="27" t="e">
        <f>IF(Q279="SALUD","SALUD",IF(CODIGOS2018[[#This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7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7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7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79" s="28">
        <v>10</v>
      </c>
      <c r="AA27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79" s="28" t="s">
        <v>503</v>
      </c>
      <c r="AC27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79" s="28" t="s">
        <v>469</v>
      </c>
      <c r="AE27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79" s="28" t="s">
        <v>371</v>
      </c>
      <c r="AG279" s="46" t="s">
        <v>462</v>
      </c>
      <c r="AH27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79" s="47" t="s">
        <v>324</v>
      </c>
      <c r="AJ27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7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7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79" s="72" t="str">
        <f>CONCATENATE(CODIGOS2018[[#This Row],[Código CGR]]," ",CODIGOS2018[[#This Row],[CGR OEI]]," ",CODIGOS2018[[#This Row],[CGR Dest]]," ",CODIGOS2018[[#This Row],[SIT FONDOS]])</f>
        <v>1.1.02.01.03.15 006 070 C</v>
      </c>
      <c r="AR279" s="73" t="e">
        <f>IF(AND(CODIGOS2018[[#This Row],[MARCA SALUD Y CONTRALORIA]]&lt;&gt;"SALUD",COUNTIF([1]!PLANOPROG[AUX LINEA],CODIGOS2018[[#This Row],[Aux PROG CGR]])=0),"INCLUIR","OK")</f>
        <v>#REF!</v>
      </c>
      <c r="AS279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1.1.02.01.03.15 006 070 C 000000000000000</v>
      </c>
      <c r="AT279" s="73" t="e">
        <f>IF(AND(CODIGOS2018[[#This Row],[MARCA SALUD Y CONTRALORIA]]&lt;&gt;"SALUD",COUNTIF([1]!PLANOEJEC[AUX LINEA],CODIGOS2018[[#This Row],[Aux EJEC CGR]])=0),"INCLUIR","OK")</f>
        <v>#REF!</v>
      </c>
      <c r="AU27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79" s="76" t="str">
        <f>CONCATENATE(MID(D279,1,1),".",MID(D279,3,1),".",MID(D279,4,2),".",MID(D279,6,2),".",MID(D279,8,2),".",MID(D279,10,2))</f>
        <v>1.1.02.01.03.15</v>
      </c>
      <c r="AW279" s="77">
        <f>+LEN(CODIGOS2018[[#This Row],[POS PRE]])</f>
        <v>13</v>
      </c>
      <c r="AX279" s="76" t="b">
        <f>+EXACT(CODIGOS2018[[#This Row],[CODIGO AUTOMATICO CGR]],CODIGOS2018[[#This Row],[Código CGR]])</f>
        <v>1</v>
      </c>
      <c r="AY279" s="78" t="s">
        <v>324</v>
      </c>
      <c r="AZ279" s="78" t="b">
        <f>EXACT(CODIGOS2018[[#This Row],[Código FUT]],CODIGOS2018[[#This Row],[CODIFICACION MARCO FISCAL]])</f>
        <v>1</v>
      </c>
      <c r="BA279" s="81" t="s">
        <v>324</v>
      </c>
      <c r="BB279" s="82" t="b">
        <f>EXACT(CODIGOS2018[[#This Row],[Código FUT]],CODIGOS2018[[#This Row],[REPORTE II TRIM]])</f>
        <v>1</v>
      </c>
      <c r="BC279" s="135" t="s">
        <v>324</v>
      </c>
      <c r="BD279" s="135" t="b">
        <f>EXACT(CODIGOS2018[[#This Row],[Código FUT]],CODIGOS2018[[#This Row],[FUT DECRETO LIQ 2019]])</f>
        <v>1</v>
      </c>
    </row>
    <row r="280" spans="1:56" s="23" customFormat="1" ht="15" customHeight="1" x14ac:dyDescent="0.25">
      <c r="A28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110201031509 11020102 9999</v>
      </c>
      <c r="B280" s="4" t="s">
        <v>243</v>
      </c>
      <c r="C280" s="64">
        <v>1105</v>
      </c>
      <c r="D280" s="4" t="s">
        <v>664</v>
      </c>
      <c r="E280" s="64">
        <v>11020102</v>
      </c>
      <c r="F280" s="64">
        <v>9999</v>
      </c>
      <c r="G280" s="4" t="s">
        <v>670</v>
      </c>
      <c r="H280" s="65">
        <v>0</v>
      </c>
      <c r="I280" s="65">
        <v>0</v>
      </c>
      <c r="J280" s="65">
        <v>0</v>
      </c>
      <c r="K280" s="65">
        <v>0</v>
      </c>
      <c r="L280" s="65">
        <v>0</v>
      </c>
      <c r="M280" s="65">
        <v>0</v>
      </c>
      <c r="N280" s="65">
        <v>-10372800</v>
      </c>
      <c r="O280" s="24"/>
      <c r="P280" s="68">
        <f>CODIGOS2018[[#This Row],[RECAUDOS]]+CODIGOS2018[[#This Row],[AJUSTE]]</f>
        <v>-10372800</v>
      </c>
      <c r="Q28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0" s="60"/>
      <c r="T280" s="60"/>
      <c r="U280" s="26" t="s">
        <v>506</v>
      </c>
      <c r="V280" s="27" t="e">
        <f>IF(Q280="SALUD","SALUD",IF(CODIGOS2018[[#This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0" s="28">
        <v>10</v>
      </c>
      <c r="AA28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0" s="28" t="s">
        <v>503</v>
      </c>
      <c r="AC28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0" s="28" t="s">
        <v>469</v>
      </c>
      <c r="AE28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0" s="28" t="s">
        <v>371</v>
      </c>
      <c r="AG280" s="46" t="s">
        <v>462</v>
      </c>
      <c r="AH28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0" s="47" t="s">
        <v>324</v>
      </c>
      <c r="AJ28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0" s="72" t="str">
        <f>CONCATENATE(CODIGOS2018[[#This Row],[Código CGR]]," ",CODIGOS2018[[#This Row],[CGR OEI]]," ",CODIGOS2018[[#This Row],[CGR Dest]]," ",CODIGOS2018[[#This Row],[SIT FONDOS]])</f>
        <v>1.1.02.01.03.15 006 070 C</v>
      </c>
      <c r="AR280" s="73" t="e">
        <f>IF(AND(CODIGOS2018[[#This Row],[MARCA SALUD Y CONTRALORIA]]&lt;&gt;"SALUD",COUNTIF([1]!PLANOPROG[AUX LINEA],CODIGOS2018[[#This Row],[Aux PROG CGR]])=0),"INCLUIR","OK")</f>
        <v>#REF!</v>
      </c>
      <c r="AS280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1.1.02.01.03.15 006 070 C 000000000000000</v>
      </c>
      <c r="AT280" s="73" t="e">
        <f>IF(AND(CODIGOS2018[[#This Row],[MARCA SALUD Y CONTRALORIA]]&lt;&gt;"SALUD",COUNTIF([1]!PLANOEJEC[AUX LINEA],CODIGOS2018[[#This Row],[Aux EJEC CGR]])=0),"INCLUIR","OK")</f>
        <v>#REF!</v>
      </c>
      <c r="AU28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0" s="76" t="str">
        <f>CONCATENATE(MID(D280,1,1),".",MID(D280,3,1),".",MID(D280,4,2),".",MID(D280,6,2),".",MID(D280,8,2),".",MID(D280,10,2))</f>
        <v>1.1.02.01.03.15</v>
      </c>
      <c r="AW280" s="77">
        <f>+LEN(CODIGOS2018[[#This Row],[POS PRE]])</f>
        <v>13</v>
      </c>
      <c r="AX280" s="76" t="b">
        <f>+EXACT(CODIGOS2018[[#This Row],[CODIGO AUTOMATICO CGR]],CODIGOS2018[[#This Row],[Código CGR]])</f>
        <v>1</v>
      </c>
      <c r="AY280" s="78" t="s">
        <v>324</v>
      </c>
      <c r="AZ280" s="78" t="b">
        <f>EXACT(CODIGOS2018[[#This Row],[Código FUT]],CODIGOS2018[[#This Row],[CODIFICACION MARCO FISCAL]])</f>
        <v>1</v>
      </c>
      <c r="BA280" s="81" t="s">
        <v>324</v>
      </c>
      <c r="BB280" s="82" t="b">
        <f>EXACT(CODIGOS2018[[#This Row],[Código FUT]],CODIGOS2018[[#This Row],[REPORTE II TRIM]])</f>
        <v>1</v>
      </c>
      <c r="BC280" s="135" t="s">
        <v>324</v>
      </c>
      <c r="BD280" s="135" t="b">
        <f>EXACT(CODIGOS2018[[#This Row],[Código FUT]],CODIGOS2018[[#This Row],[FUT DECRETO LIQ 2019]])</f>
        <v>1</v>
      </c>
    </row>
    <row r="281" spans="1:56" s="23" customFormat="1" ht="15" customHeight="1" x14ac:dyDescent="0.25">
      <c r="A28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110201039801 11020102 9999</v>
      </c>
      <c r="B281" s="4" t="s">
        <v>243</v>
      </c>
      <c r="C281" s="64">
        <v>1105</v>
      </c>
      <c r="D281" s="4" t="s">
        <v>29</v>
      </c>
      <c r="E281" s="64">
        <v>11020102</v>
      </c>
      <c r="F281" s="64">
        <v>9999</v>
      </c>
      <c r="G281" s="4" t="s">
        <v>144</v>
      </c>
      <c r="H281" s="65">
        <v>-6000000</v>
      </c>
      <c r="I281" s="65">
        <v>0</v>
      </c>
      <c r="J281" s="65">
        <v>0</v>
      </c>
      <c r="K281" s="65">
        <v>0</v>
      </c>
      <c r="L281" s="65">
        <v>0</v>
      </c>
      <c r="M281" s="65">
        <v>-6000000</v>
      </c>
      <c r="N281" s="65">
        <v>-495281</v>
      </c>
      <c r="O281" s="24"/>
      <c r="P281" s="68">
        <f>CODIGOS2018[[#This Row],[RECAUDOS]]+CODIGOS2018[[#This Row],[AJUSTE]]</f>
        <v>-495281</v>
      </c>
      <c r="Q28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1" s="60"/>
      <c r="T281" s="60"/>
      <c r="U281" s="26" t="s">
        <v>135</v>
      </c>
      <c r="V281" s="27" t="e">
        <f>IF(Q281="SALUD","SALUD",IF(CODIGOS2018[[#This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1" s="28">
        <v>10</v>
      </c>
      <c r="AA28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1" s="28" t="s">
        <v>503</v>
      </c>
      <c r="AC28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1" s="28" t="s">
        <v>469</v>
      </c>
      <c r="AE28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1" s="28" t="s">
        <v>371</v>
      </c>
      <c r="AG281" s="46" t="s">
        <v>462</v>
      </c>
      <c r="AH28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1" s="47" t="s">
        <v>329</v>
      </c>
      <c r="AJ28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1" s="72" t="str">
        <f>CONCATENATE(CODIGOS2018[[#This Row],[Código CGR]]," ",CODIGOS2018[[#This Row],[CGR OEI]]," ",CODIGOS2018[[#This Row],[CGR Dest]]," ",CODIGOS2018[[#This Row],[SIT FONDOS]])</f>
        <v>1.1.02.01.03.98 006 070 C</v>
      </c>
      <c r="AR281" s="73" t="e">
        <f>IF(AND(CODIGOS2018[[#This Row],[MARCA SALUD Y CONTRALORIA]]&lt;&gt;"SALUD",COUNTIF([1]!PLANOPROG[AUX LINEA],CODIGOS2018[[#This Row],[Aux PROG CGR]])=0),"INCLUIR","OK")</f>
        <v>#REF!</v>
      </c>
      <c r="AS281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1.1.02.01.03.98 006 070 C 000000000000000</v>
      </c>
      <c r="AT281" s="73" t="e">
        <f>IF(AND(CODIGOS2018[[#This Row],[MARCA SALUD Y CONTRALORIA]]&lt;&gt;"SALUD",COUNTIF([1]!PLANOEJEC[AUX LINEA],CODIGOS2018[[#This Row],[Aux EJEC CGR]])=0),"INCLUIR","OK")</f>
        <v>#REF!</v>
      </c>
      <c r="AU28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1" s="76" t="str">
        <f>CONCATENATE(MID(D281,1,1),".",MID(D281,3,1),".",MID(D281,4,2),".",MID(D281,6,2),".",MID(D281,8,2),".",MID(D281,10,2))</f>
        <v>1.1.02.01.03.98</v>
      </c>
      <c r="AW281" s="77">
        <f>+LEN(CODIGOS2018[[#This Row],[POS PRE]])</f>
        <v>13</v>
      </c>
      <c r="AX281" s="76" t="b">
        <f>+EXACT(CODIGOS2018[[#This Row],[CODIGO AUTOMATICO CGR]],CODIGOS2018[[#This Row],[Código CGR]])</f>
        <v>1</v>
      </c>
      <c r="AY281" s="78" t="s">
        <v>329</v>
      </c>
      <c r="AZ281" s="78" t="b">
        <f>EXACT(CODIGOS2018[[#This Row],[Código FUT]],CODIGOS2018[[#This Row],[CODIFICACION MARCO FISCAL]])</f>
        <v>1</v>
      </c>
      <c r="BA281" s="81" t="s">
        <v>329</v>
      </c>
      <c r="BB281" s="82" t="b">
        <f>EXACT(CODIGOS2018[[#This Row],[Código FUT]],CODIGOS2018[[#This Row],[REPORTE II TRIM]])</f>
        <v>1</v>
      </c>
      <c r="BC281" s="135" t="s">
        <v>329</v>
      </c>
      <c r="BD281" s="135" t="b">
        <f>EXACT(CODIGOS2018[[#This Row],[Código FUT]],CODIGOS2018[[#This Row],[FUT DECRETO LIQ 2019]])</f>
        <v>1</v>
      </c>
    </row>
    <row r="282" spans="1:56" s="23" customFormat="1" ht="15" customHeight="1" x14ac:dyDescent="0.25">
      <c r="A28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110201039810 11020102 9999</v>
      </c>
      <c r="B282" s="4" t="s">
        <v>243</v>
      </c>
      <c r="C282" s="64">
        <v>1105</v>
      </c>
      <c r="D282" s="4" t="s">
        <v>668</v>
      </c>
      <c r="E282" s="64">
        <v>11020102</v>
      </c>
      <c r="F282" s="64">
        <v>9999</v>
      </c>
      <c r="G282" s="4" t="s">
        <v>669</v>
      </c>
      <c r="H282" s="65">
        <v>0</v>
      </c>
      <c r="I282" s="65">
        <v>0</v>
      </c>
      <c r="J282" s="65">
        <v>0</v>
      </c>
      <c r="K282" s="65">
        <v>0</v>
      </c>
      <c r="L282" s="65">
        <v>0</v>
      </c>
      <c r="M282" s="65">
        <v>0</v>
      </c>
      <c r="N282" s="65">
        <v>-12682500</v>
      </c>
      <c r="O282" s="24"/>
      <c r="P282" s="68">
        <f>CODIGOS2018[[#This Row],[RECAUDOS]]+CODIGOS2018[[#This Row],[AJUSTE]]</f>
        <v>-12682500</v>
      </c>
      <c r="Q28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2" s="60"/>
      <c r="T282" s="60"/>
      <c r="U282" s="26" t="s">
        <v>135</v>
      </c>
      <c r="V282" s="27" t="e">
        <f>IF(Q282="SALUD","SALUD",IF(CODIGOS2018[[#This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2" s="28">
        <v>10</v>
      </c>
      <c r="AA28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2" s="28" t="s">
        <v>503</v>
      </c>
      <c r="AC28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2" s="28" t="s">
        <v>469</v>
      </c>
      <c r="AE28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2" s="28" t="s">
        <v>371</v>
      </c>
      <c r="AG282" s="46" t="s">
        <v>539</v>
      </c>
      <c r="AH28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2" s="47" t="s">
        <v>329</v>
      </c>
      <c r="AJ28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2" s="72" t="str">
        <f>CONCATENATE(CODIGOS2018[[#This Row],[Código CGR]]," ",CODIGOS2018[[#This Row],[CGR OEI]]," ",CODIGOS2018[[#This Row],[CGR Dest]]," ",CODIGOS2018[[#This Row],[SIT FONDOS]])</f>
        <v>1.1.02.01.03.98 006 070 C</v>
      </c>
      <c r="AR282" s="73" t="e">
        <f>IF(AND(CODIGOS2018[[#This Row],[MARCA SALUD Y CONTRALORIA]]&lt;&gt;"SALUD",COUNTIF([1]!PLANOPROG[AUX LINEA],CODIGOS2018[[#This Row],[Aux PROG CGR]])=0),"INCLUIR","OK")</f>
        <v>#REF!</v>
      </c>
      <c r="AS282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1.1.02.01.03.98 006 070 C 110000001700000</v>
      </c>
      <c r="AT282" s="73" t="e">
        <f>IF(AND(CODIGOS2018[[#This Row],[MARCA SALUD Y CONTRALORIA]]&lt;&gt;"SALUD",COUNTIF([1]!PLANOEJEC[AUX LINEA],CODIGOS2018[[#This Row],[Aux EJEC CGR]])=0),"INCLUIR","OK")</f>
        <v>#REF!</v>
      </c>
      <c r="AU28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2" s="76" t="str">
        <f>CONCATENATE(MID(D282,1,1),".",MID(D282,3,1),".",MID(D282,4,2),".",MID(D282,6,2),".",MID(D282,8,2),".",MID(D282,10,2))</f>
        <v>1.1.02.01.03.98</v>
      </c>
      <c r="AW282" s="77">
        <f>+LEN(CODIGOS2018[[#This Row],[POS PRE]])</f>
        <v>13</v>
      </c>
      <c r="AX282" s="76" t="b">
        <f>+EXACT(CODIGOS2018[[#This Row],[CODIGO AUTOMATICO CGR]],CODIGOS2018[[#This Row],[Código CGR]])</f>
        <v>1</v>
      </c>
      <c r="AY282" s="78" t="s">
        <v>329</v>
      </c>
      <c r="AZ282" s="78" t="b">
        <f>EXACT(CODIGOS2018[[#This Row],[Código FUT]],CODIGOS2018[[#This Row],[CODIFICACION MARCO FISCAL]])</f>
        <v>1</v>
      </c>
      <c r="BA282" s="81" t="s">
        <v>329</v>
      </c>
      <c r="BB282" s="82" t="b">
        <f>EXACT(CODIGOS2018[[#This Row],[Código FUT]],CODIGOS2018[[#This Row],[REPORTE II TRIM]])</f>
        <v>1</v>
      </c>
      <c r="BC282" s="135" t="s">
        <v>329</v>
      </c>
      <c r="BD282" s="135" t="b">
        <f>EXACT(CODIGOS2018[[#This Row],[Código FUT]],CODIGOS2018[[#This Row],[FUT DECRETO LIQ 2019]])</f>
        <v>1</v>
      </c>
    </row>
    <row r="283" spans="1:56" s="23" customFormat="1" ht="15" customHeight="1" x14ac:dyDescent="0.25">
      <c r="A28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11020401090106 11020401 9999</v>
      </c>
      <c r="B283" s="4" t="s">
        <v>243</v>
      </c>
      <c r="C283" s="64">
        <v>1105</v>
      </c>
      <c r="D283" s="4" t="s">
        <v>105</v>
      </c>
      <c r="E283" s="64">
        <v>11020401</v>
      </c>
      <c r="F283" s="64">
        <v>9999</v>
      </c>
      <c r="G283" s="4" t="s">
        <v>446</v>
      </c>
      <c r="H283" s="65">
        <v>-98175000</v>
      </c>
      <c r="I283" s="65">
        <v>0</v>
      </c>
      <c r="J283" s="65">
        <v>0</v>
      </c>
      <c r="K283" s="65">
        <v>0</v>
      </c>
      <c r="L283" s="65">
        <v>0</v>
      </c>
      <c r="M283" s="65">
        <v>-98175000</v>
      </c>
      <c r="N283" s="65">
        <v>-92908700</v>
      </c>
      <c r="O283" s="24"/>
      <c r="P283" s="68">
        <f>CODIGOS2018[[#This Row],[RECAUDOS]]+CODIGOS2018[[#This Row],[AJUSTE]]</f>
        <v>-92908700</v>
      </c>
      <c r="Q28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3" s="60"/>
      <c r="T283" s="60"/>
      <c r="U283" s="26" t="s">
        <v>735</v>
      </c>
      <c r="V283" s="27" t="e">
        <f>IF(Q283="SALUD","SALUD",IF(CODIGOS2018[[#This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3" s="28">
        <v>10</v>
      </c>
      <c r="AA28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3" s="28" t="s">
        <v>460</v>
      </c>
      <c r="AC28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3" s="28" t="s">
        <v>469</v>
      </c>
      <c r="AE28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3" s="28" t="s">
        <v>371</v>
      </c>
      <c r="AG283" s="46" t="s">
        <v>462</v>
      </c>
      <c r="AH28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3" s="47" t="s">
        <v>646</v>
      </c>
      <c r="AJ28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3" s="72" t="str">
        <f>CONCATENATE(CODIGOS2018[[#This Row],[Código CGR]]," ",CODIGOS2018[[#This Row],[CGR OEI]]," ",CODIGOS2018[[#This Row],[CGR Dest]]," ",CODIGOS2018[[#This Row],[SIT FONDOS]])</f>
        <v>1.1.02.03.03 002 070 C</v>
      </c>
      <c r="AR283" s="73" t="e">
        <f>IF(AND(CODIGOS2018[[#This Row],[MARCA SALUD Y CONTRALORIA]]&lt;&gt;"SALUD",COUNTIF([1]!PLANOPROG[AUX LINEA],CODIGOS2018[[#This Row],[Aux PROG CGR]])=0),"INCLUIR","OK")</f>
        <v>#REF!</v>
      </c>
      <c r="AS283" s="72" t="str">
        <f>CONCATENATE(CODIGOS2018[[#This Row],[Código CGR]]," ",CODIGOS2018[[#This Row],[CGR OEI]]," ",CODIGOS2018[[#This Row],[CGR Dest]]," ",CODIGOS2018[[#This Row],[SIT FONDOS]]," ",CODIGOS2018[[#This Row],[CGR Tercero]])</f>
        <v>1.1.02.03.03 002 070 C 000000000000000</v>
      </c>
      <c r="AT283" s="73" t="e">
        <f>IF(AND(CODIGOS2018[[#This Row],[MARCA SALUD Y CONTRALORIA]]&lt;&gt;"SALUD",COUNTIF([1]!PLANOEJEC[AUX LINEA],CODIGOS2018[[#This Row],[Aux EJEC CGR]])=0),"INCLUIR","OK")</f>
        <v>#REF!</v>
      </c>
      <c r="AU28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3" s="76" t="str">
        <f>CONCATENATE(MID(D283,1,1),".",MID(D283,3,1),".",MID(D283,4,2),".",MID(D283,6,2),".",MID(D283,8,2),".",MID(D283,10,2),".",MID(D283,12,2),".",MID(D283,14,2))</f>
        <v>1.1.02.04.01.09.01.06</v>
      </c>
      <c r="AW283" s="77">
        <f>+LEN(CODIGOS2018[[#This Row],[POS PRE]])</f>
        <v>15</v>
      </c>
      <c r="AX283" s="76" t="b">
        <f>+EXACT(CODIGOS2018[[#This Row],[CODIGO AUTOMATICO CGR]],CODIGOS2018[[#This Row],[Código CGR]])</f>
        <v>0</v>
      </c>
      <c r="AY283" s="78" t="s">
        <v>646</v>
      </c>
      <c r="AZ283" s="78" t="b">
        <f>EXACT(CODIGOS2018[[#This Row],[Código FUT]],CODIGOS2018[[#This Row],[CODIFICACION MARCO FISCAL]])</f>
        <v>1</v>
      </c>
      <c r="BA283" s="81" t="s">
        <v>646</v>
      </c>
      <c r="BB283" s="82" t="b">
        <f>EXACT(CODIGOS2018[[#This Row],[Código FUT]],CODIGOS2018[[#This Row],[REPORTE II TRIM]])</f>
        <v>1</v>
      </c>
      <c r="BC283" s="135" t="s">
        <v>646</v>
      </c>
      <c r="BD283" s="135" t="b">
        <f>EXACT(CODIGOS2018[[#This Row],[Código FUT]],CODIGOS2018[[#This Row],[FUT DECRETO LIQ 2019]])</f>
        <v>1</v>
      </c>
    </row>
    <row r="284" spans="1:56" s="23" customFormat="1" ht="15" customHeight="1" x14ac:dyDescent="0.25">
      <c r="A28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11020401090106 11020402 9999</v>
      </c>
      <c r="B284" s="4" t="s">
        <v>243</v>
      </c>
      <c r="C284" s="64">
        <v>1105</v>
      </c>
      <c r="D284" s="4" t="s">
        <v>105</v>
      </c>
      <c r="E284" s="64">
        <v>11020402</v>
      </c>
      <c r="F284" s="64">
        <v>9999</v>
      </c>
      <c r="G284" s="4" t="s">
        <v>446</v>
      </c>
      <c r="H284" s="65">
        <v>0</v>
      </c>
      <c r="I284" s="65">
        <v>0</v>
      </c>
      <c r="J284" s="65">
        <v>0</v>
      </c>
      <c r="K284" s="65">
        <v>0</v>
      </c>
      <c r="L284" s="65">
        <v>0</v>
      </c>
      <c r="M284" s="65">
        <v>0</v>
      </c>
      <c r="N284" s="65">
        <v>0</v>
      </c>
      <c r="O284" s="24"/>
      <c r="P284" s="68">
        <f>CODIGOS2018[[#This Row],[RECAUDOS]]+CODIGOS2018[[#This Row],[AJUSTE]]</f>
        <v>0</v>
      </c>
      <c r="Q28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4" s="60"/>
      <c r="T284" s="60"/>
      <c r="U284" s="26" t="s">
        <v>735</v>
      </c>
      <c r="V284" s="27" t="e">
        <f>IF(Q284="SALUD","SALUD",IF(CODIGOS2018[[#This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4" s="28">
        <v>10</v>
      </c>
      <c r="AA28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4" s="28" t="s">
        <v>460</v>
      </c>
      <c r="AC28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4" s="28" t="s">
        <v>469</v>
      </c>
      <c r="AE28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4" s="28" t="s">
        <v>371</v>
      </c>
      <c r="AG284" s="46" t="s">
        <v>462</v>
      </c>
      <c r="AH28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4" s="47" t="s">
        <v>351</v>
      </c>
      <c r="AJ28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4" s="72" t="str">
        <f>CONCATENATE(CODIGOS2018[[#This Row],[Código CGR]]," ",CODIGOS2018[[#This Row],[CGR OEI]]," ",CODIGOS2018[[#This Row],[CGR Dest]]," ",CODIGOS2018[[#This Row],[SIT FONDOS]])</f>
        <v>1.1.02.03.03 002 070 C</v>
      </c>
      <c r="AR284" s="73" t="e">
        <f>IF(AND(CODIGOS2018[[#This Row],[MARCA SALUD Y CONTRALORIA]]&lt;&gt;"SALUD",COUNTIF([1]!PLANOPROG[AUX LINEA],CODIGOS2018[[#This Row],[Aux PROG CGR]])=0),"INCLUIR","OK")</f>
        <v>#REF!</v>
      </c>
      <c r="AS284" s="72" t="str">
        <f>CONCATENATE(CODIGOS2018[[#This Row],[Código CGR]]," ",CODIGOS2018[[#This Row],[CGR OEI]]," ",CODIGOS2018[[#This Row],[CGR Dest]]," ",CODIGOS2018[[#This Row],[SIT FONDOS]]," ",CODIGOS2018[[#This Row],[CGR Tercero]])</f>
        <v>1.1.02.03.03 002 070 C 000000000000000</v>
      </c>
      <c r="AT284" s="73" t="e">
        <f>IF(AND(CODIGOS2018[[#This Row],[MARCA SALUD Y CONTRALORIA]]&lt;&gt;"SALUD",COUNTIF([1]!PLANOEJEC[AUX LINEA],CODIGOS2018[[#This Row],[Aux EJEC CGR]])=0),"INCLUIR","OK")</f>
        <v>#REF!</v>
      </c>
      <c r="AU28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4" s="76" t="str">
        <f>CONCATENATE(MID(D284,1,1),".",MID(D284,3,1),".",MID(D284,4,2),".",MID(D284,6,2),".",MID(D284,8,2),".",MID(D284,10,2))</f>
        <v>1.1.02.04.01.09</v>
      </c>
      <c r="AW284" s="77">
        <f>+LEN(CODIGOS2018[[#This Row],[POS PRE]])</f>
        <v>15</v>
      </c>
      <c r="AX284" s="76" t="b">
        <f>+EXACT(CODIGOS2018[[#This Row],[CODIGO AUTOMATICO CGR]],CODIGOS2018[[#This Row],[Código CGR]])</f>
        <v>0</v>
      </c>
      <c r="AY284" s="78" t="s">
        <v>351</v>
      </c>
      <c r="AZ284" s="78" t="b">
        <f>EXACT(CODIGOS2018[[#This Row],[Código FUT]],CODIGOS2018[[#This Row],[CODIFICACION MARCO FISCAL]])</f>
        <v>1</v>
      </c>
      <c r="BA284" s="81" t="s">
        <v>351</v>
      </c>
      <c r="BB284" s="82" t="b">
        <f>EXACT(CODIGOS2018[[#This Row],[Código FUT]],CODIGOS2018[[#This Row],[REPORTE II TRIM]])</f>
        <v>1</v>
      </c>
      <c r="BC284" s="135" t="e">
        <v>#N/A</v>
      </c>
      <c r="BD284" s="135" t="e">
        <f>EXACT(CODIGOS2018[[#This Row],[Código FUT]],CODIGOS2018[[#This Row],[FUT DECRETO LIQ 2019]])</f>
        <v>#N/A</v>
      </c>
    </row>
    <row r="285" spans="1:56" s="23" customFormat="1" ht="15" customHeight="1" x14ac:dyDescent="0.25">
      <c r="A28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0-0308 1105 11020401090105 11020401 9999</v>
      </c>
      <c r="B285" s="4" t="s">
        <v>244</v>
      </c>
      <c r="C285" s="64">
        <v>1105</v>
      </c>
      <c r="D285" s="4" t="s">
        <v>565</v>
      </c>
      <c r="E285" s="64">
        <v>11020401</v>
      </c>
      <c r="F285" s="64">
        <v>9999</v>
      </c>
      <c r="G285" s="4" t="s">
        <v>128</v>
      </c>
      <c r="H285" s="65">
        <v>-250346250</v>
      </c>
      <c r="I285" s="65">
        <v>0</v>
      </c>
      <c r="J285" s="65">
        <v>0</v>
      </c>
      <c r="K285" s="65">
        <v>-23746356</v>
      </c>
      <c r="L285" s="65">
        <v>0</v>
      </c>
      <c r="M285" s="65">
        <v>-274092606</v>
      </c>
      <c r="N285" s="65">
        <v>-264216456</v>
      </c>
      <c r="O285" s="24"/>
      <c r="P285" s="68">
        <f>CODIGOS2018[[#This Row],[RECAUDOS]]+CODIGOS2018[[#This Row],[AJUSTE]]</f>
        <v>-264216456</v>
      </c>
      <c r="Q28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5" s="60"/>
      <c r="T285" s="60"/>
      <c r="U285" s="26" t="s">
        <v>736</v>
      </c>
      <c r="V285" s="27" t="e">
        <f>IF(Q285="SALUD","SALUD",IF(CODIGOS2018[[#This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5" s="28" t="s">
        <v>736</v>
      </c>
      <c r="AA28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5" s="28" t="s">
        <v>736</v>
      </c>
      <c r="AC28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5" s="28" t="s">
        <v>736</v>
      </c>
      <c r="AE28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5" s="28" t="s">
        <v>736</v>
      </c>
      <c r="AG285" s="46" t="s">
        <v>736</v>
      </c>
      <c r="AH28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5" s="47" t="s">
        <v>736</v>
      </c>
      <c r="AJ28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5" s="72" t="str">
        <f>CONCATENATE(CODIGOS2018[[#This Row],[Código CGR]]," ",CODIGOS2018[[#This Row],[CGR OEI]]," ",CODIGOS2018[[#This Row],[CGR Dest]]," ",CODIGOS2018[[#This Row],[SIT FONDOS]])</f>
        <v>SALUD SALUD SALUD SALUD</v>
      </c>
      <c r="AR285" s="73" t="e">
        <f>IF(AND(CODIGOS2018[[#This Row],[MARCA SALUD Y CONTRALORIA]]&lt;&gt;"SALUD",COUNTIF([1]!PLANOPROG[AUX LINEA],CODIGOS2018[[#This Row],[Aux PROG CGR]])=0),"INCLUIR","OK")</f>
        <v>#REF!</v>
      </c>
      <c r="AS285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85" s="73" t="e">
        <f>IF(AND(CODIGOS2018[[#This Row],[MARCA SALUD Y CONTRALORIA]]&lt;&gt;"SALUD",COUNTIF([1]!PLANOEJEC[AUX LINEA],CODIGOS2018[[#This Row],[Aux EJEC CGR]])=0),"INCLUIR","OK")</f>
        <v>#REF!</v>
      </c>
      <c r="AU28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5" s="76" t="str">
        <f>CONCATENATE(MID(D285,1,1),".",MID(D285,3,1),".",MID(D285,4,2),".",MID(D285,6,2),".",MID(D285,8,2),".",MID(D285,10,2),".",MID(D285,12,2),".",MID(D285,14,2))</f>
        <v>1.1.02.04.01.09.01.05</v>
      </c>
      <c r="AW285" s="77">
        <f>+LEN(CODIGOS2018[[#This Row],[POS PRE]])</f>
        <v>15</v>
      </c>
      <c r="AX285" s="76" t="b">
        <f>+EXACT(CODIGOS2018[[#This Row],[CODIGO AUTOMATICO CGR]],CODIGOS2018[[#This Row],[Código CGR]])</f>
        <v>0</v>
      </c>
      <c r="AY285" s="78" t="s">
        <v>372</v>
      </c>
      <c r="AZ285" s="78" t="b">
        <f>EXACT(CODIGOS2018[[#This Row],[Código FUT]],CODIGOS2018[[#This Row],[CODIFICACION MARCO FISCAL]])</f>
        <v>0</v>
      </c>
      <c r="BA285" s="81" t="s">
        <v>736</v>
      </c>
      <c r="BB285" s="82" t="b">
        <f>EXACT(CODIGOS2018[[#This Row],[Código FUT]],CODIGOS2018[[#This Row],[REPORTE II TRIM]])</f>
        <v>1</v>
      </c>
      <c r="BC285" s="135" t="s">
        <v>566</v>
      </c>
      <c r="BD285" s="135" t="b">
        <f>EXACT(CODIGOS2018[[#This Row],[Código FUT]],CODIGOS2018[[#This Row],[FUT DECRETO LIQ 2019]])</f>
        <v>0</v>
      </c>
    </row>
    <row r="286" spans="1:56" s="23" customFormat="1" ht="15" customHeight="1" x14ac:dyDescent="0.25">
      <c r="A28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0-0309 1105 110201031509 11020102 9999</v>
      </c>
      <c r="B286" s="4" t="s">
        <v>245</v>
      </c>
      <c r="C286" s="64">
        <v>1105</v>
      </c>
      <c r="D286" s="4" t="s">
        <v>664</v>
      </c>
      <c r="E286" s="64">
        <v>11020102</v>
      </c>
      <c r="F286" s="64">
        <v>9999</v>
      </c>
      <c r="G286" s="4" t="s">
        <v>670</v>
      </c>
      <c r="H286" s="65">
        <v>0</v>
      </c>
      <c r="I286" s="65">
        <v>0</v>
      </c>
      <c r="J286" s="65">
        <v>0</v>
      </c>
      <c r="K286" s="65">
        <v>0</v>
      </c>
      <c r="L286" s="65">
        <v>0</v>
      </c>
      <c r="M286" s="65">
        <v>0</v>
      </c>
      <c r="N286" s="65">
        <v>-26450640</v>
      </c>
      <c r="O286" s="24"/>
      <c r="P286" s="68">
        <f>CODIGOS2018[[#This Row],[RECAUDOS]]+CODIGOS2018[[#This Row],[AJUSTE]]</f>
        <v>-26450640</v>
      </c>
      <c r="Q28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6" s="60"/>
      <c r="T286" s="60"/>
      <c r="U286" s="26" t="s">
        <v>506</v>
      </c>
      <c r="V286" s="27" t="e">
        <f>IF(Q286="SALUD","SALUD",IF(CODIGOS2018[[#This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6" s="28">
        <v>10</v>
      </c>
      <c r="AA28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6" s="28" t="s">
        <v>503</v>
      </c>
      <c r="AC28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6" s="28" t="s">
        <v>460</v>
      </c>
      <c r="AE28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6" s="28" t="s">
        <v>371</v>
      </c>
      <c r="AG286" s="46" t="s">
        <v>462</v>
      </c>
      <c r="AH28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6" s="47" t="s">
        <v>324</v>
      </c>
      <c r="AJ28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6" s="72" t="str">
        <f>CONCATENATE(CODIGOS2018[[#This Row],[Código CGR]]," ",CODIGOS2018[[#This Row],[CGR OEI]]," ",CODIGOS2018[[#This Row],[CGR Dest]]," ",CODIGOS2018[[#This Row],[SIT FONDOS]])</f>
        <v>1.1.02.01.03.15 006 002 C</v>
      </c>
      <c r="AR286" s="73" t="e">
        <f>IF(AND(CODIGOS2018[[#This Row],[MARCA SALUD Y CONTRALORIA]]&lt;&gt;"SALUD",COUNTIF([1]!PLANOPROG[AUX LINEA],CODIGOS2018[[#This Row],[Aux PROG CGR]])=0),"INCLUIR","OK")</f>
        <v>#REF!</v>
      </c>
      <c r="AS286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1.1.02.01.03.15 006 002 C 000000000000000</v>
      </c>
      <c r="AT286" s="73" t="e">
        <f>IF(AND(CODIGOS2018[[#This Row],[MARCA SALUD Y CONTRALORIA]]&lt;&gt;"SALUD",COUNTIF([1]!PLANOEJEC[AUX LINEA],CODIGOS2018[[#This Row],[Aux EJEC CGR]])=0),"INCLUIR","OK")</f>
        <v>#REF!</v>
      </c>
      <c r="AU28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6" s="76" t="str">
        <f>CONCATENATE(MID(D286,1,1),".",MID(D286,3,1),".",MID(D286,4,2),".",MID(D286,6,2),".",MID(D286,8,2),".",MID(D286,10,2))</f>
        <v>1.1.02.01.03.15</v>
      </c>
      <c r="AW286" s="77">
        <f>+LEN(CODIGOS2018[[#This Row],[POS PRE]])</f>
        <v>13</v>
      </c>
      <c r="AX286" s="76" t="b">
        <f>+EXACT(CODIGOS2018[[#This Row],[CODIGO AUTOMATICO CGR]],CODIGOS2018[[#This Row],[Código CGR]])</f>
        <v>1</v>
      </c>
      <c r="AY286" s="78" t="s">
        <v>324</v>
      </c>
      <c r="AZ286" s="78" t="b">
        <f>EXACT(CODIGOS2018[[#This Row],[Código FUT]],CODIGOS2018[[#This Row],[CODIFICACION MARCO FISCAL]])</f>
        <v>1</v>
      </c>
      <c r="BA286" s="81" t="s">
        <v>324</v>
      </c>
      <c r="BB286" s="82" t="b">
        <f>EXACT(CODIGOS2018[[#This Row],[Código FUT]],CODIGOS2018[[#This Row],[REPORTE II TRIM]])</f>
        <v>1</v>
      </c>
      <c r="BC286" s="135" t="s">
        <v>324</v>
      </c>
      <c r="BD286" s="135" t="b">
        <f>EXACT(CODIGOS2018[[#This Row],[Código FUT]],CODIGOS2018[[#This Row],[FUT DECRETO LIQ 2019]])</f>
        <v>1</v>
      </c>
    </row>
    <row r="287" spans="1:56" s="23" customFormat="1" ht="15" customHeight="1" x14ac:dyDescent="0.25">
      <c r="A28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0-0309 1105 110201039810 11020102 9999</v>
      </c>
      <c r="B287" s="4" t="s">
        <v>245</v>
      </c>
      <c r="C287" s="64">
        <v>1105</v>
      </c>
      <c r="D287" s="4" t="s">
        <v>668</v>
      </c>
      <c r="E287" s="64">
        <v>11020102</v>
      </c>
      <c r="F287" s="64">
        <v>9999</v>
      </c>
      <c r="G287" s="4" t="s">
        <v>669</v>
      </c>
      <c r="H287" s="65">
        <v>0</v>
      </c>
      <c r="I287" s="65">
        <v>0</v>
      </c>
      <c r="J287" s="65">
        <v>0</v>
      </c>
      <c r="K287" s="65">
        <v>0</v>
      </c>
      <c r="L287" s="65">
        <v>0</v>
      </c>
      <c r="M287" s="65">
        <v>0</v>
      </c>
      <c r="N287" s="65">
        <v>-32340375</v>
      </c>
      <c r="O287" s="24"/>
      <c r="P287" s="68">
        <f>CODIGOS2018[[#This Row],[RECAUDOS]]+CODIGOS2018[[#This Row],[AJUSTE]]</f>
        <v>-32340375</v>
      </c>
      <c r="Q28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7" s="60"/>
      <c r="T287" s="60"/>
      <c r="U287" s="26" t="s">
        <v>135</v>
      </c>
      <c r="V287" s="27" t="e">
        <f>IF(Q287="SALUD","SALUD",IF(CODIGOS2018[[#This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7" s="28">
        <v>10</v>
      </c>
      <c r="AA28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7" s="28" t="s">
        <v>503</v>
      </c>
      <c r="AC28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7" s="28" t="s">
        <v>460</v>
      </c>
      <c r="AE28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7" s="28" t="s">
        <v>371</v>
      </c>
      <c r="AG287" s="46" t="s">
        <v>539</v>
      </c>
      <c r="AH28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7" s="47" t="s">
        <v>329</v>
      </c>
      <c r="AJ28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7" s="72" t="str">
        <f>CONCATENATE(CODIGOS2018[[#This Row],[Código CGR]]," ",CODIGOS2018[[#This Row],[CGR OEI]]," ",CODIGOS2018[[#This Row],[CGR Dest]]," ",CODIGOS2018[[#This Row],[SIT FONDOS]])</f>
        <v>1.1.02.01.03.98 006 002 C</v>
      </c>
      <c r="AR287" s="73" t="e">
        <f>IF(AND(CODIGOS2018[[#This Row],[MARCA SALUD Y CONTRALORIA]]&lt;&gt;"SALUD",COUNTIF([1]!PLANOPROG[AUX LINEA],CODIGOS2018[[#This Row],[Aux PROG CGR]])=0),"INCLUIR","OK")</f>
        <v>#REF!</v>
      </c>
      <c r="AS287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1.1.02.01.03.98 006 002 C 110000001700000</v>
      </c>
      <c r="AT287" s="73" t="e">
        <f>IF(AND(CODIGOS2018[[#This Row],[MARCA SALUD Y CONTRALORIA]]&lt;&gt;"SALUD",COUNTIF([1]!PLANOEJEC[AUX LINEA],CODIGOS2018[[#This Row],[Aux EJEC CGR]])=0),"INCLUIR","OK")</f>
        <v>#REF!</v>
      </c>
      <c r="AU28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7" s="76" t="str">
        <f>CONCATENATE(MID(D287,1,1),".",MID(D287,3,1),".",MID(D287,4,2),".",MID(D287,6,2),".",MID(D287,8,2),".",MID(D287,10,2))</f>
        <v>1.1.02.01.03.98</v>
      </c>
      <c r="AW287" s="77">
        <f>+LEN(CODIGOS2018[[#This Row],[POS PRE]])</f>
        <v>13</v>
      </c>
      <c r="AX287" s="76" t="b">
        <f>+EXACT(CODIGOS2018[[#This Row],[CODIGO AUTOMATICO CGR]],CODIGOS2018[[#This Row],[Código CGR]])</f>
        <v>1</v>
      </c>
      <c r="AY287" s="78" t="s">
        <v>329</v>
      </c>
      <c r="AZ287" s="78" t="b">
        <f>EXACT(CODIGOS2018[[#This Row],[Código FUT]],CODIGOS2018[[#This Row],[CODIFICACION MARCO FISCAL]])</f>
        <v>1</v>
      </c>
      <c r="BA287" s="81" t="s">
        <v>329</v>
      </c>
      <c r="BB287" s="82" t="b">
        <f>EXACT(CODIGOS2018[[#This Row],[Código FUT]],CODIGOS2018[[#This Row],[REPORTE II TRIM]])</f>
        <v>1</v>
      </c>
      <c r="BC287" s="135" t="s">
        <v>329</v>
      </c>
      <c r="BD287" s="135" t="b">
        <f>EXACT(CODIGOS2018[[#This Row],[Código FUT]],CODIGOS2018[[#This Row],[FUT DECRETO LIQ 2019]])</f>
        <v>1</v>
      </c>
    </row>
    <row r="288" spans="1:56" s="23" customFormat="1" ht="15" customHeight="1" x14ac:dyDescent="0.25">
      <c r="A28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0-0309 1105 11020401090103 11020201 9999</v>
      </c>
      <c r="B288" s="4" t="s">
        <v>245</v>
      </c>
      <c r="C288" s="64">
        <v>1105</v>
      </c>
      <c r="D288" s="4" t="s">
        <v>106</v>
      </c>
      <c r="E288" s="64">
        <v>11020201</v>
      </c>
      <c r="F288" s="64">
        <v>9999</v>
      </c>
      <c r="G288" s="4" t="s">
        <v>128</v>
      </c>
      <c r="H288" s="65">
        <v>0</v>
      </c>
      <c r="I288" s="65">
        <v>0</v>
      </c>
      <c r="J288" s="65">
        <v>0</v>
      </c>
      <c r="K288" s="65">
        <v>0</v>
      </c>
      <c r="L288" s="65">
        <v>0</v>
      </c>
      <c r="M288" s="65">
        <v>0</v>
      </c>
      <c r="N288" s="65">
        <v>0</v>
      </c>
      <c r="O288" s="24"/>
      <c r="P288" s="68">
        <f>CODIGOS2018[[#This Row],[RECAUDOS]]+CODIGOS2018[[#This Row],[AJUSTE]]</f>
        <v>0</v>
      </c>
      <c r="Q28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8" s="60"/>
      <c r="T288" s="60"/>
      <c r="U288" s="26" t="s">
        <v>735</v>
      </c>
      <c r="V288" s="27" t="e">
        <f>IF(Q288="SALUD","SALUD",IF(CODIGOS2018[[#This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8" s="28">
        <v>10</v>
      </c>
      <c r="AA28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8" s="28" t="s">
        <v>460</v>
      </c>
      <c r="AC28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8" s="28" t="s">
        <v>460</v>
      </c>
      <c r="AE28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8" s="28" t="s">
        <v>371</v>
      </c>
      <c r="AG288" s="46" t="s">
        <v>462</v>
      </c>
      <c r="AH28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8" s="47" t="s">
        <v>350</v>
      </c>
      <c r="AJ28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8" s="72" t="str">
        <f>CONCATENATE(CODIGOS2018[[#This Row],[Código CGR]]," ",CODIGOS2018[[#This Row],[CGR OEI]]," ",CODIGOS2018[[#This Row],[CGR Dest]]," ",CODIGOS2018[[#This Row],[SIT FONDOS]])</f>
        <v>1.1.02.03.03 002 002 C</v>
      </c>
      <c r="AR288" s="73" t="e">
        <f>IF(AND(CODIGOS2018[[#This Row],[MARCA SALUD Y CONTRALORIA]]&lt;&gt;"SALUD",COUNTIF([1]!PLANOPROG[AUX LINEA],CODIGOS2018[[#This Row],[Aux PROG CGR]])=0),"INCLUIR","OK")</f>
        <v>#REF!</v>
      </c>
      <c r="AS288" s="72" t="str">
        <f>CONCATENATE(CODIGOS2018[[#This Row],[Código CGR]]," ",CODIGOS2018[[#This Row],[CGR OEI]]," ",CODIGOS2018[[#This Row],[CGR Dest]]," ",CODIGOS2018[[#This Row],[SIT FONDOS]]," ",CODIGOS2018[[#This Row],[CGR Tercero]])</f>
        <v>1.1.02.03.03 002 002 C 000000000000000</v>
      </c>
      <c r="AT288" s="73" t="e">
        <f>IF(AND(CODIGOS2018[[#This Row],[MARCA SALUD Y CONTRALORIA]]&lt;&gt;"SALUD",COUNTIF([1]!PLANOEJEC[AUX LINEA],CODIGOS2018[[#This Row],[Aux EJEC CGR]])=0),"INCLUIR","OK")</f>
        <v>#REF!</v>
      </c>
      <c r="AU28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8" s="76" t="str">
        <f>CONCATENATE(MID(D288,1,1),".",MID(D288,3,1),".",MID(D288,4,2),".",MID(D288,6,2),".",MID(D288,8,2),".",MID(D288,10,2))</f>
        <v>1.1.02.04.01.09</v>
      </c>
      <c r="AW288" s="77">
        <f>+LEN(CODIGOS2018[[#This Row],[POS PRE]])</f>
        <v>15</v>
      </c>
      <c r="AX288" s="76" t="b">
        <f>+EXACT(CODIGOS2018[[#This Row],[CODIGO AUTOMATICO CGR]],CODIGOS2018[[#This Row],[Código CGR]])</f>
        <v>0</v>
      </c>
      <c r="AY288" s="78" t="s">
        <v>350</v>
      </c>
      <c r="AZ288" s="78" t="b">
        <f>EXACT(CODIGOS2018[[#This Row],[Código FUT]],CODIGOS2018[[#This Row],[CODIFICACION MARCO FISCAL]])</f>
        <v>1</v>
      </c>
      <c r="BA288" s="81" t="s">
        <v>350</v>
      </c>
      <c r="BB288" s="82" t="b">
        <f>EXACT(CODIGOS2018[[#This Row],[Código FUT]],CODIGOS2018[[#This Row],[REPORTE II TRIM]])</f>
        <v>1</v>
      </c>
      <c r="BC288" s="135" t="e">
        <v>#N/A</v>
      </c>
      <c r="BD288" s="135" t="e">
        <f>EXACT(CODIGOS2018[[#This Row],[Código FUT]],CODIGOS2018[[#This Row],[FUT DECRETO LIQ 2019]])</f>
        <v>#N/A</v>
      </c>
    </row>
    <row r="289" spans="1:56" s="23" customFormat="1" ht="15" customHeight="1" x14ac:dyDescent="0.25">
      <c r="A28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0-0309 1105 11020401090103 11020401 9999</v>
      </c>
      <c r="B289" s="4" t="s">
        <v>245</v>
      </c>
      <c r="C289" s="64">
        <v>1105</v>
      </c>
      <c r="D289" s="4" t="s">
        <v>106</v>
      </c>
      <c r="E289" s="64">
        <v>11020401</v>
      </c>
      <c r="F289" s="64">
        <v>9999</v>
      </c>
      <c r="G289" s="4" t="s">
        <v>128</v>
      </c>
      <c r="H289" s="65">
        <v>-250346250</v>
      </c>
      <c r="I289" s="65">
        <v>0</v>
      </c>
      <c r="J289" s="65">
        <v>0</v>
      </c>
      <c r="K289" s="65">
        <v>0</v>
      </c>
      <c r="L289" s="65">
        <v>0</v>
      </c>
      <c r="M289" s="65">
        <v>-250346250</v>
      </c>
      <c r="N289" s="65">
        <v>-236917185</v>
      </c>
      <c r="O289" s="24"/>
      <c r="P289" s="68">
        <f>CODIGOS2018[[#This Row],[RECAUDOS]]+CODIGOS2018[[#This Row],[AJUSTE]]</f>
        <v>-236917185</v>
      </c>
      <c r="Q28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8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89" s="60"/>
      <c r="T289" s="60"/>
      <c r="U289" s="26" t="s">
        <v>735</v>
      </c>
      <c r="V289" s="27" t="e">
        <f>IF(Q289="SALUD","SALUD",IF(CODIGOS2018[[#This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8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8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8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89" s="28">
        <v>10</v>
      </c>
      <c r="AA28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89" s="28" t="s">
        <v>460</v>
      </c>
      <c r="AC28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89" s="28" t="s">
        <v>460</v>
      </c>
      <c r="AE28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89" s="28" t="s">
        <v>371</v>
      </c>
      <c r="AG289" s="46" t="s">
        <v>462</v>
      </c>
      <c r="AH28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89" s="47" t="s">
        <v>350</v>
      </c>
      <c r="AJ28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8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8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89" s="72" t="str">
        <f>CONCATENATE(CODIGOS2018[[#This Row],[Código CGR]]," ",CODIGOS2018[[#This Row],[CGR OEI]]," ",CODIGOS2018[[#This Row],[CGR Dest]]," ",CODIGOS2018[[#This Row],[SIT FONDOS]])</f>
        <v>1.1.02.03.03 002 002 C</v>
      </c>
      <c r="AR289" s="73" t="e">
        <f>IF(AND(CODIGOS2018[[#This Row],[MARCA SALUD Y CONTRALORIA]]&lt;&gt;"SALUD",COUNTIF([1]!PLANOPROG[AUX LINEA],CODIGOS2018[[#This Row],[Aux PROG CGR]])=0),"INCLUIR","OK")</f>
        <v>#REF!</v>
      </c>
      <c r="AS289" s="72" t="str">
        <f>CONCATENATE(CODIGOS2018[[#This Row],[Código CGR]]," ",CODIGOS2018[[#This Row],[CGR OEI]]," ",CODIGOS2018[[#This Row],[CGR Dest]]," ",CODIGOS2018[[#This Row],[SIT FONDOS]]," ",CODIGOS2018[[#This Row],[CGR Tercero]])</f>
        <v>1.1.02.03.03 002 002 C 000000000000000</v>
      </c>
      <c r="AT289" s="73" t="e">
        <f>IF(AND(CODIGOS2018[[#This Row],[MARCA SALUD Y CONTRALORIA]]&lt;&gt;"SALUD",COUNTIF([1]!PLANOEJEC[AUX LINEA],CODIGOS2018[[#This Row],[Aux EJEC CGR]])=0),"INCLUIR","OK")</f>
        <v>#REF!</v>
      </c>
      <c r="AU28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89" s="76" t="str">
        <f>CONCATENATE(MID(D289,1,1),".",MID(D289,3,1),".",MID(D289,4,2),".",MID(D289,6,2),".",MID(D289,8,2),".",MID(D289,10,2),".",MID(D289,12,2),".",MID(D289,14,2))</f>
        <v>1.1.02.04.01.09.01.03</v>
      </c>
      <c r="AW289" s="77">
        <f>+LEN(CODIGOS2018[[#This Row],[POS PRE]])</f>
        <v>15</v>
      </c>
      <c r="AX289" s="76" t="b">
        <f>+EXACT(CODIGOS2018[[#This Row],[CODIGO AUTOMATICO CGR]],CODIGOS2018[[#This Row],[Código CGR]])</f>
        <v>0</v>
      </c>
      <c r="AY289" s="78" t="s">
        <v>350</v>
      </c>
      <c r="AZ289" s="78" t="b">
        <f>EXACT(CODIGOS2018[[#This Row],[Código FUT]],CODIGOS2018[[#This Row],[CODIFICACION MARCO FISCAL]])</f>
        <v>1</v>
      </c>
      <c r="BA289" s="81" t="s">
        <v>350</v>
      </c>
      <c r="BB289" s="82" t="b">
        <f>EXACT(CODIGOS2018[[#This Row],[Código FUT]],CODIGOS2018[[#This Row],[REPORTE II TRIM]])</f>
        <v>1</v>
      </c>
      <c r="BC289" s="135" t="s">
        <v>350</v>
      </c>
      <c r="BD289" s="135" t="b">
        <f>EXACT(CODIGOS2018[[#This Row],[Código FUT]],CODIGOS2018[[#This Row],[FUT DECRETO LIQ 2019]])</f>
        <v>1</v>
      </c>
    </row>
    <row r="290" spans="1:56" s="23" customFormat="1" ht="15" customHeight="1" x14ac:dyDescent="0.25">
      <c r="A29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0-0310 1105 1102030101 110203 9999</v>
      </c>
      <c r="B290" s="4" t="s">
        <v>605</v>
      </c>
      <c r="C290" s="64">
        <v>1105</v>
      </c>
      <c r="D290" s="4" t="s">
        <v>570</v>
      </c>
      <c r="E290" s="64">
        <v>110203</v>
      </c>
      <c r="F290" s="64">
        <v>9999</v>
      </c>
      <c r="G290" s="4" t="s">
        <v>569</v>
      </c>
      <c r="H290" s="65">
        <v>-444000000</v>
      </c>
      <c r="I290" s="65">
        <v>0</v>
      </c>
      <c r="J290" s="65">
        <v>0</v>
      </c>
      <c r="K290" s="65">
        <v>0</v>
      </c>
      <c r="L290" s="65">
        <v>0</v>
      </c>
      <c r="M290" s="65">
        <v>-444000000</v>
      </c>
      <c r="N290" s="65">
        <v>-243264724.19999999</v>
      </c>
      <c r="O290" s="24"/>
      <c r="P290" s="68">
        <f>CODIGOS2018[[#This Row],[RECAUDOS]]+CODIGOS2018[[#This Row],[AJUSTE]]</f>
        <v>-243264724.19999999</v>
      </c>
      <c r="Q29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0" s="60"/>
      <c r="T290" s="60"/>
      <c r="U290" s="26" t="s">
        <v>736</v>
      </c>
      <c r="V290" s="27" t="e">
        <f>IF(Q290="SALUD","SALUD",IF(CODIGOS2018[[#This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0" s="28" t="s">
        <v>736</v>
      </c>
      <c r="AA29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0" s="28" t="s">
        <v>736</v>
      </c>
      <c r="AC29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0" s="28" t="s">
        <v>736</v>
      </c>
      <c r="AE29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0" s="28" t="s">
        <v>736</v>
      </c>
      <c r="AG290" s="46" t="s">
        <v>736</v>
      </c>
      <c r="AH29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0" s="47" t="s">
        <v>736</v>
      </c>
      <c r="AJ29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0" s="72" t="str">
        <f>CONCATENATE(CODIGOS2018[[#This Row],[Código CGR]]," ",CODIGOS2018[[#This Row],[CGR OEI]]," ",CODIGOS2018[[#This Row],[CGR Dest]]," ",CODIGOS2018[[#This Row],[SIT FONDOS]])</f>
        <v>SALUD SALUD SALUD SALUD</v>
      </c>
      <c r="AR290" s="73" t="e">
        <f>IF(AND(CODIGOS2018[[#This Row],[MARCA SALUD Y CONTRALORIA]]&lt;&gt;"SALUD",COUNTIF([1]!PLANOPROG[AUX LINEA],CODIGOS2018[[#This Row],[Aux PROG CGR]])=0),"INCLUIR","OK")</f>
        <v>#REF!</v>
      </c>
      <c r="AS290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90" s="73" t="e">
        <f>IF(AND(CODIGOS2018[[#This Row],[MARCA SALUD Y CONTRALORIA]]&lt;&gt;"SALUD",COUNTIF([1]!PLANOEJEC[AUX LINEA],CODIGOS2018[[#This Row],[Aux EJEC CGR]])=0),"INCLUIR","OK")</f>
        <v>#REF!</v>
      </c>
      <c r="AU29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0" s="76" t="str">
        <f t="shared" ref="AV290:AV296" si="7">CONCATENATE(MID(D290,1,1),".",MID(D290,3,1),".",MID(D290,4,2),".",MID(D290,6,2),".",MID(D290,8,2),".",MID(D290,10,2))</f>
        <v>1.1.02.03.01.01</v>
      </c>
      <c r="AW290" s="77">
        <f>+LEN(CODIGOS2018[[#This Row],[POS PRE]])</f>
        <v>11</v>
      </c>
      <c r="AX290" s="76" t="b">
        <f>+EXACT(CODIGOS2018[[#This Row],[CODIGO AUTOMATICO CGR]],CODIGOS2018[[#This Row],[Código CGR]])</f>
        <v>0</v>
      </c>
      <c r="AY290" s="78" t="s">
        <v>568</v>
      </c>
      <c r="AZ290" s="78" t="b">
        <f>EXACT(CODIGOS2018[[#This Row],[Código FUT]],CODIGOS2018[[#This Row],[CODIFICACION MARCO FISCAL]])</f>
        <v>0</v>
      </c>
      <c r="BA290" s="81" t="s">
        <v>736</v>
      </c>
      <c r="BB290" s="82" t="b">
        <f>EXACT(CODIGOS2018[[#This Row],[Código FUT]],CODIGOS2018[[#This Row],[REPORTE II TRIM]])</f>
        <v>1</v>
      </c>
      <c r="BC290" s="135" t="s">
        <v>567</v>
      </c>
      <c r="BD290" s="135" t="b">
        <f>EXACT(CODIGOS2018[[#This Row],[Código FUT]],CODIGOS2018[[#This Row],[FUT DECRETO LIQ 2019]])</f>
        <v>0</v>
      </c>
    </row>
    <row r="291" spans="1:56" s="23" customFormat="1" ht="15" customHeight="1" x14ac:dyDescent="0.25">
      <c r="A29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0-0311 1105 110201031507 11020102 9999</v>
      </c>
      <c r="B291" s="4" t="s">
        <v>606</v>
      </c>
      <c r="C291" s="64">
        <v>1105</v>
      </c>
      <c r="D291" s="4" t="s">
        <v>588</v>
      </c>
      <c r="E291" s="64">
        <v>11020102</v>
      </c>
      <c r="F291" s="64">
        <v>9999</v>
      </c>
      <c r="G291" s="4" t="s">
        <v>589</v>
      </c>
      <c r="H291" s="65">
        <v>0</v>
      </c>
      <c r="I291" s="65">
        <v>0</v>
      </c>
      <c r="J291" s="65">
        <v>0</v>
      </c>
      <c r="K291" s="65">
        <v>0</v>
      </c>
      <c r="L291" s="65">
        <v>0</v>
      </c>
      <c r="M291" s="65">
        <v>0</v>
      </c>
      <c r="N291" s="65">
        <v>-5406380</v>
      </c>
      <c r="O291" s="24"/>
      <c r="P291" s="68">
        <f>CODIGOS2018[[#This Row],[RECAUDOS]]+CODIGOS2018[[#This Row],[AJUSTE]]</f>
        <v>-5406380</v>
      </c>
      <c r="Q29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1" s="60"/>
      <c r="T291" s="60"/>
      <c r="U291" s="26" t="s">
        <v>506</v>
      </c>
      <c r="V291" s="27" t="e">
        <f>IF(Q291="SALUD","SALUD",IF(CODIGOS2018[[#This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1" s="28">
        <v>10</v>
      </c>
      <c r="AA29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1" s="28" t="s">
        <v>503</v>
      </c>
      <c r="AC29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1" s="28" t="s">
        <v>460</v>
      </c>
      <c r="AE29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1" s="28" t="s">
        <v>371</v>
      </c>
      <c r="AG291" s="46" t="s">
        <v>462</v>
      </c>
      <c r="AH29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1" s="47" t="s">
        <v>324</v>
      </c>
      <c r="AJ29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1" s="72" t="str">
        <f>CONCATENATE(CODIGOS2018[[#This Row],[Código CGR]]," ",CODIGOS2018[[#This Row],[CGR OEI]]," ",CODIGOS2018[[#This Row],[CGR Dest]]," ",CODIGOS2018[[#This Row],[SIT FONDOS]])</f>
        <v>1.1.02.01.03.15 006 002 C</v>
      </c>
      <c r="AR291" s="73" t="e">
        <f>IF(AND(CODIGOS2018[[#This Row],[MARCA SALUD Y CONTRALORIA]]&lt;&gt;"SALUD",COUNTIF([1]!PLANOPROG[AUX LINEA],CODIGOS2018[[#This Row],[Aux PROG CGR]])=0),"INCLUIR","OK")</f>
        <v>#REF!</v>
      </c>
      <c r="AS291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1.1.02.01.03.15 006 002 C 000000000000000</v>
      </c>
      <c r="AT291" s="73" t="e">
        <f>IF(AND(CODIGOS2018[[#This Row],[MARCA SALUD Y CONTRALORIA]]&lt;&gt;"SALUD",COUNTIF([1]!PLANOEJEC[AUX LINEA],CODIGOS2018[[#This Row],[Aux EJEC CGR]])=0),"INCLUIR","OK")</f>
        <v>#REF!</v>
      </c>
      <c r="AU29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1" s="76" t="str">
        <f t="shared" si="7"/>
        <v>1.1.02.01.03.15</v>
      </c>
      <c r="AW291" s="77">
        <f>+LEN(CODIGOS2018[[#This Row],[POS PRE]])</f>
        <v>13</v>
      </c>
      <c r="AX291" s="76" t="b">
        <f>+EXACT(CODIGOS2018[[#This Row],[CODIGO AUTOMATICO CGR]],CODIGOS2018[[#This Row],[Código CGR]])</f>
        <v>1</v>
      </c>
      <c r="AY291" s="78" t="s">
        <v>324</v>
      </c>
      <c r="AZ291" s="78" t="b">
        <f>EXACT(CODIGOS2018[[#This Row],[Código FUT]],CODIGOS2018[[#This Row],[CODIFICACION MARCO FISCAL]])</f>
        <v>1</v>
      </c>
      <c r="BA291" s="81" t="s">
        <v>324</v>
      </c>
      <c r="BB291" s="82" t="b">
        <f>EXACT(CODIGOS2018[[#This Row],[Código FUT]],CODIGOS2018[[#This Row],[REPORTE II TRIM]])</f>
        <v>1</v>
      </c>
      <c r="BC291" s="135" t="s">
        <v>324</v>
      </c>
      <c r="BD291" s="135" t="b">
        <f>EXACT(CODIGOS2018[[#This Row],[Código FUT]],CODIGOS2018[[#This Row],[FUT DECRETO LIQ 2019]])</f>
        <v>1</v>
      </c>
    </row>
    <row r="292" spans="1:56" s="23" customFormat="1" ht="15" customHeight="1" x14ac:dyDescent="0.25">
      <c r="A29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0-0311 1105 110201039808 11020102 9999</v>
      </c>
      <c r="B292" s="4" t="s">
        <v>606</v>
      </c>
      <c r="C292" s="64">
        <v>1105</v>
      </c>
      <c r="D292" s="4" t="s">
        <v>590</v>
      </c>
      <c r="E292" s="64">
        <v>11020102</v>
      </c>
      <c r="F292" s="64">
        <v>9999</v>
      </c>
      <c r="G292" s="4" t="s">
        <v>591</v>
      </c>
      <c r="H292" s="65">
        <v>0</v>
      </c>
      <c r="I292" s="65">
        <v>0</v>
      </c>
      <c r="J292" s="65">
        <v>0</v>
      </c>
      <c r="K292" s="65">
        <v>0</v>
      </c>
      <c r="L292" s="65">
        <v>0</v>
      </c>
      <c r="M292" s="65">
        <v>0</v>
      </c>
      <c r="N292" s="65">
        <v>-6440068</v>
      </c>
      <c r="O292" s="24"/>
      <c r="P292" s="68">
        <f>CODIGOS2018[[#This Row],[RECAUDOS]]+CODIGOS2018[[#This Row],[AJUSTE]]</f>
        <v>-6440068</v>
      </c>
      <c r="Q29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2" s="60"/>
      <c r="T292" s="60"/>
      <c r="U292" s="26" t="s">
        <v>135</v>
      </c>
      <c r="V292" s="27" t="e">
        <f>IF(Q292="SALUD","SALUD",IF(CODIGOS2018[[#This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2" s="28">
        <v>10</v>
      </c>
      <c r="AA29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2" s="28" t="s">
        <v>503</v>
      </c>
      <c r="AC29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2" s="28" t="s">
        <v>460</v>
      </c>
      <c r="AE29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2" s="28" t="s">
        <v>371</v>
      </c>
      <c r="AG292" s="46" t="s">
        <v>539</v>
      </c>
      <c r="AH29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2" s="47" t="s">
        <v>329</v>
      </c>
      <c r="AJ29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2" s="72" t="str">
        <f>CONCATENATE(CODIGOS2018[[#This Row],[Código CGR]]," ",CODIGOS2018[[#This Row],[CGR OEI]]," ",CODIGOS2018[[#This Row],[CGR Dest]]," ",CODIGOS2018[[#This Row],[SIT FONDOS]])</f>
        <v>1.1.02.01.03.98 006 002 C</v>
      </c>
      <c r="AR292" s="73" t="e">
        <f>IF(AND(CODIGOS2018[[#This Row],[MARCA SALUD Y CONTRALORIA]]&lt;&gt;"SALUD",COUNTIF([1]!PLANOPROG[AUX LINEA],CODIGOS2018[[#This Row],[Aux PROG CGR]])=0),"INCLUIR","OK")</f>
        <v>#REF!</v>
      </c>
      <c r="AS292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1.1.02.01.03.98 006 002 C 110000001700000</v>
      </c>
      <c r="AT292" s="73" t="e">
        <f>IF(AND(CODIGOS2018[[#This Row],[MARCA SALUD Y CONTRALORIA]]&lt;&gt;"SALUD",COUNTIF([1]!PLANOEJEC[AUX LINEA],CODIGOS2018[[#This Row],[Aux EJEC CGR]])=0),"INCLUIR","OK")</f>
        <v>#REF!</v>
      </c>
      <c r="AU29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2" s="76" t="str">
        <f t="shared" si="7"/>
        <v>1.1.02.01.03.98</v>
      </c>
      <c r="AW292" s="77">
        <f>+LEN(CODIGOS2018[[#This Row],[POS PRE]])</f>
        <v>13</v>
      </c>
      <c r="AX292" s="76" t="b">
        <f>+EXACT(CODIGOS2018[[#This Row],[CODIGO AUTOMATICO CGR]],CODIGOS2018[[#This Row],[Código CGR]])</f>
        <v>1</v>
      </c>
      <c r="AY292" s="78" t="s">
        <v>329</v>
      </c>
      <c r="AZ292" s="78" t="b">
        <f>EXACT(CODIGOS2018[[#This Row],[Código FUT]],CODIGOS2018[[#This Row],[CODIFICACION MARCO FISCAL]])</f>
        <v>1</v>
      </c>
      <c r="BA292" s="81" t="s">
        <v>329</v>
      </c>
      <c r="BB292" s="82" t="b">
        <f>EXACT(CODIGOS2018[[#This Row],[Código FUT]],CODIGOS2018[[#This Row],[REPORTE II TRIM]])</f>
        <v>1</v>
      </c>
      <c r="BC292" s="135" t="s">
        <v>329</v>
      </c>
      <c r="BD292" s="135" t="b">
        <f>EXACT(CODIGOS2018[[#This Row],[Código FUT]],CODIGOS2018[[#This Row],[FUT DECRETO LIQ 2019]])</f>
        <v>1</v>
      </c>
    </row>
    <row r="293" spans="1:56" s="23" customFormat="1" ht="15" customHeight="1" x14ac:dyDescent="0.25">
      <c r="A29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0-0311 1105 1102030103 110203 9999</v>
      </c>
      <c r="B293" s="4" t="s">
        <v>606</v>
      </c>
      <c r="C293" s="64">
        <v>1105</v>
      </c>
      <c r="D293" s="4" t="s">
        <v>607</v>
      </c>
      <c r="E293" s="64">
        <v>110203</v>
      </c>
      <c r="F293" s="64">
        <v>9999</v>
      </c>
      <c r="G293" s="4" t="s">
        <v>608</v>
      </c>
      <c r="H293" s="65">
        <v>-168000000</v>
      </c>
      <c r="I293" s="65">
        <v>0</v>
      </c>
      <c r="J293" s="65">
        <v>0</v>
      </c>
      <c r="K293" s="65">
        <v>0</v>
      </c>
      <c r="L293" s="65">
        <v>0</v>
      </c>
      <c r="M293" s="65">
        <v>-168000000</v>
      </c>
      <c r="N293" s="65">
        <v>-156153552</v>
      </c>
      <c r="O293" s="24"/>
      <c r="P293" s="68">
        <f>CODIGOS2018[[#This Row],[RECAUDOS]]+CODIGOS2018[[#This Row],[AJUSTE]]</f>
        <v>-156153552</v>
      </c>
      <c r="Q29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3" s="60"/>
      <c r="T293" s="60"/>
      <c r="U293" s="26" t="s">
        <v>643</v>
      </c>
      <c r="V293" s="27" t="e">
        <f>IF(Q293="SALUD","SALUD",IF(CODIGOS2018[[#This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3" s="28">
        <v>10</v>
      </c>
      <c r="AA29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3" s="28" t="s">
        <v>460</v>
      </c>
      <c r="AC29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3" s="28" t="s">
        <v>460</v>
      </c>
      <c r="AE29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3" s="28" t="s">
        <v>371</v>
      </c>
      <c r="AG293" s="46" t="s">
        <v>462</v>
      </c>
      <c r="AH29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3" s="47" t="s">
        <v>647</v>
      </c>
      <c r="AJ29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3" s="72" t="str">
        <f>CONCATENATE(CODIGOS2018[[#This Row],[Código CGR]]," ",CODIGOS2018[[#This Row],[CGR OEI]]," ",CODIGOS2018[[#This Row],[CGR Dest]]," ",CODIGOS2018[[#This Row],[SIT FONDOS]])</f>
        <v>1.1.02.03.01.03 002 002 C</v>
      </c>
      <c r="AR293" s="73" t="e">
        <f>IF(AND(CODIGOS2018[[#This Row],[MARCA SALUD Y CONTRALORIA]]&lt;&gt;"SALUD",COUNTIF([1]!PLANOPROG[AUX LINEA],CODIGOS2018[[#This Row],[Aux PROG CGR]])=0),"INCLUIR","OK")</f>
        <v>#REF!</v>
      </c>
      <c r="AS293" s="72" t="str">
        <f>CONCATENATE(CODIGOS2018[[#This Row],[Código CGR]]," ",CODIGOS2018[[#This Row],[CGR OEI]]," ",CODIGOS2018[[#This Row],[CGR Dest]]," ",CODIGOS2018[[#This Row],[SIT FONDOS]]," ",CODIGOS2018[[#This Row],[CGR Tercero]])</f>
        <v>1.1.02.03.01.03 002 002 C 000000000000000</v>
      </c>
      <c r="AT293" s="73" t="e">
        <f>IF(AND(CODIGOS2018[[#This Row],[MARCA SALUD Y CONTRALORIA]]&lt;&gt;"SALUD",COUNTIF([1]!PLANOEJEC[AUX LINEA],CODIGOS2018[[#This Row],[Aux EJEC CGR]])=0),"INCLUIR","OK")</f>
        <v>#REF!</v>
      </c>
      <c r="AU29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3" s="76" t="str">
        <f t="shared" si="7"/>
        <v>1.1.02.03.01.03</v>
      </c>
      <c r="AW293" s="77">
        <f>+LEN(CODIGOS2018[[#This Row],[POS PRE]])</f>
        <v>11</v>
      </c>
      <c r="AX293" s="76" t="b">
        <f>+EXACT(CODIGOS2018[[#This Row],[CODIGO AUTOMATICO CGR]],CODIGOS2018[[#This Row],[Código CGR]])</f>
        <v>1</v>
      </c>
      <c r="AY293" s="78" t="s">
        <v>647</v>
      </c>
      <c r="AZ293" s="78" t="b">
        <f>EXACT(CODIGOS2018[[#This Row],[Código FUT]],CODIGOS2018[[#This Row],[CODIFICACION MARCO FISCAL]])</f>
        <v>1</v>
      </c>
      <c r="BA293" s="81" t="s">
        <v>647</v>
      </c>
      <c r="BB293" s="82" t="b">
        <f>EXACT(CODIGOS2018[[#This Row],[Código FUT]],CODIGOS2018[[#This Row],[REPORTE II TRIM]])</f>
        <v>1</v>
      </c>
      <c r="BC293" s="135" t="s">
        <v>647</v>
      </c>
      <c r="BD293" s="135" t="b">
        <f>EXACT(CODIGOS2018[[#This Row],[Código FUT]],CODIGOS2018[[#This Row],[FUT DECRETO LIQ 2019]])</f>
        <v>1</v>
      </c>
    </row>
    <row r="294" spans="1:56" s="23" customFormat="1" ht="15" customHeight="1" x14ac:dyDescent="0.25">
      <c r="A29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0-0312 1105 110201031507 11020102 9999</v>
      </c>
      <c r="B294" s="4" t="s">
        <v>609</v>
      </c>
      <c r="C294" s="64">
        <v>1105</v>
      </c>
      <c r="D294" s="4" t="s">
        <v>588</v>
      </c>
      <c r="E294" s="64">
        <v>11020102</v>
      </c>
      <c r="F294" s="64">
        <v>9999</v>
      </c>
      <c r="G294" s="4" t="s">
        <v>589</v>
      </c>
      <c r="H294" s="65">
        <v>0</v>
      </c>
      <c r="I294" s="65">
        <v>0</v>
      </c>
      <c r="J294" s="65">
        <v>0</v>
      </c>
      <c r="K294" s="65">
        <v>0</v>
      </c>
      <c r="L294" s="65">
        <v>0</v>
      </c>
      <c r="M294" s="65">
        <v>0</v>
      </c>
      <c r="N294" s="65">
        <v>-1158510</v>
      </c>
      <c r="O294" s="24"/>
      <c r="P294" s="68">
        <f>CODIGOS2018[[#This Row],[RECAUDOS]]+CODIGOS2018[[#This Row],[AJUSTE]]</f>
        <v>-1158510</v>
      </c>
      <c r="Q29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4" s="60"/>
      <c r="T294" s="60"/>
      <c r="U294" s="26" t="s">
        <v>506</v>
      </c>
      <c r="V294" s="27" t="e">
        <f>IF(Q294="SALUD","SALUD",IF(CODIGOS2018[[#This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4" s="28">
        <v>10</v>
      </c>
      <c r="AA29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4" s="28" t="s">
        <v>503</v>
      </c>
      <c r="AC29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4" s="28" t="s">
        <v>469</v>
      </c>
      <c r="AE29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4" s="28" t="s">
        <v>371</v>
      </c>
      <c r="AG294" s="46" t="s">
        <v>462</v>
      </c>
      <c r="AH29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4" s="47" t="s">
        <v>324</v>
      </c>
      <c r="AJ29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4" s="72" t="str">
        <f>CONCATENATE(CODIGOS2018[[#This Row],[Código CGR]]," ",CODIGOS2018[[#This Row],[CGR OEI]]," ",CODIGOS2018[[#This Row],[CGR Dest]]," ",CODIGOS2018[[#This Row],[SIT FONDOS]])</f>
        <v>1.1.02.01.03.15 006 070 C</v>
      </c>
      <c r="AR294" s="73" t="e">
        <f>IF(AND(CODIGOS2018[[#This Row],[MARCA SALUD Y CONTRALORIA]]&lt;&gt;"SALUD",COUNTIF([1]!PLANOPROG[AUX LINEA],CODIGOS2018[[#This Row],[Aux PROG CGR]])=0),"INCLUIR","OK")</f>
        <v>#REF!</v>
      </c>
      <c r="AS294" s="72" t="str">
        <f>CONCATENATE(CODIGOS2018[[#This Row],[Código CGR]]," ",CODIGOS2018[[#This Row],[CGR OEI]]," ",CODIGOS2018[[#This Row],[CGR Dest]]," ",CODIGOS2018[[#This Row],[SIT FONDOS]]," ",CODIGOS2018[[#This Row],[CGR Tercero]])</f>
        <v>1.1.02.01.03.15 006 070 C 000000000000000</v>
      </c>
      <c r="AT294" s="73" t="e">
        <f>IF(AND(CODIGOS2018[[#This Row],[MARCA SALUD Y CONTRALORIA]]&lt;&gt;"SALUD",COUNTIF([1]!PLANOEJEC[AUX LINEA],CODIGOS2018[[#This Row],[Aux EJEC CGR]])=0),"INCLUIR","OK")</f>
        <v>#REF!</v>
      </c>
      <c r="AU29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4" s="76" t="str">
        <f t="shared" si="7"/>
        <v>1.1.02.01.03.15</v>
      </c>
      <c r="AW294" s="77">
        <f>+LEN(CODIGOS2018[[#This Row],[POS PRE]])</f>
        <v>13</v>
      </c>
      <c r="AX294" s="76" t="b">
        <f>+EXACT(CODIGOS2018[[#This Row],[CODIGO AUTOMATICO CGR]],CODIGOS2018[[#This Row],[Código CGR]])</f>
        <v>1</v>
      </c>
      <c r="AY294" s="78" t="s">
        <v>324</v>
      </c>
      <c r="AZ294" s="78" t="b">
        <f>EXACT(CODIGOS2018[[#This Row],[Código FUT]],CODIGOS2018[[#This Row],[CODIFICACION MARCO FISCAL]])</f>
        <v>1</v>
      </c>
      <c r="BA294" s="81" t="s">
        <v>324</v>
      </c>
      <c r="BB294" s="82" t="b">
        <f>EXACT(CODIGOS2018[[#This Row],[Código FUT]],CODIGOS2018[[#This Row],[REPORTE II TRIM]])</f>
        <v>1</v>
      </c>
      <c r="BC294" s="135" t="s">
        <v>324</v>
      </c>
      <c r="BD294" s="135" t="b">
        <f>EXACT(CODIGOS2018[[#This Row],[Código FUT]],CODIGOS2018[[#This Row],[FUT DECRETO LIQ 2019]])</f>
        <v>1</v>
      </c>
    </row>
    <row r="295" spans="1:56" s="23" customFormat="1" ht="15" customHeight="1" x14ac:dyDescent="0.25">
      <c r="A29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0-0312 1105 110201039808 11020102 9999</v>
      </c>
      <c r="B295" s="4" t="s">
        <v>609</v>
      </c>
      <c r="C295" s="64">
        <v>1105</v>
      </c>
      <c r="D295" s="4" t="s">
        <v>590</v>
      </c>
      <c r="E295" s="64">
        <v>11020102</v>
      </c>
      <c r="F295" s="64">
        <v>9999</v>
      </c>
      <c r="G295" s="4" t="s">
        <v>591</v>
      </c>
      <c r="H295" s="65">
        <v>0</v>
      </c>
      <c r="I295" s="65">
        <v>0</v>
      </c>
      <c r="J295" s="65">
        <v>0</v>
      </c>
      <c r="K295" s="65">
        <v>0</v>
      </c>
      <c r="L295" s="65">
        <v>0</v>
      </c>
      <c r="M295" s="65">
        <v>0</v>
      </c>
      <c r="N295" s="65">
        <v>-1380015</v>
      </c>
      <c r="O295" s="24"/>
      <c r="P295" s="68">
        <f>CODIGOS2018[[#This Row],[RECAUDOS]]+CODIGOS2018[[#This Row],[AJUSTE]]</f>
        <v>-1380015</v>
      </c>
      <c r="Q29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5" s="60"/>
      <c r="T295" s="60"/>
      <c r="U295" s="26" t="s">
        <v>135</v>
      </c>
      <c r="V295" s="27" t="e">
        <f>IF(Q295="SALUD","SALUD",IF(CODIGOS2018[[#This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5" s="28">
        <v>10</v>
      </c>
      <c r="AA29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5" s="28" t="s">
        <v>503</v>
      </c>
      <c r="AC29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5" s="28" t="s">
        <v>469</v>
      </c>
      <c r="AE29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5" s="28" t="s">
        <v>371</v>
      </c>
      <c r="AG295" s="46" t="s">
        <v>539</v>
      </c>
      <c r="AH29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5" s="47" t="s">
        <v>329</v>
      </c>
      <c r="AJ29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5" s="72" t="str">
        <f>CONCATENATE(CODIGOS2018[[#This Row],[Código CGR]]," ",CODIGOS2018[[#This Row],[CGR OEI]]," ",CODIGOS2018[[#This Row],[CGR Dest]]," ",CODIGOS2018[[#This Row],[SIT FONDOS]])</f>
        <v>1.1.02.01.03.98 006 070 C</v>
      </c>
      <c r="AR295" s="73" t="e">
        <f>IF(AND(CODIGOS2018[[#This Row],[MARCA SALUD Y CONTRALORIA]]&lt;&gt;"SALUD",COUNTIF([1]!PLANOPROG[AUX LINEA],CODIGOS2018[[#This Row],[Aux PROG CGR]])=0),"INCLUIR","OK")</f>
        <v>#REF!</v>
      </c>
      <c r="AS295" s="72" t="str">
        <f>CONCATENATE(CODIGOS2018[[#This Row],[Código CGR]]," ",CODIGOS2018[[#This Row],[CGR OEI]]," ",CODIGOS2018[[#This Row],[CGR Dest]]," ",CODIGOS2018[[#This Row],[SIT FONDOS]]," ",CODIGOS2018[[#This Row],[CGR Tercero]])</f>
        <v>1.1.02.01.03.98 006 070 C 110000001700000</v>
      </c>
      <c r="AT295" s="73" t="e">
        <f>IF(AND(CODIGOS2018[[#This Row],[MARCA SALUD Y CONTRALORIA]]&lt;&gt;"SALUD",COUNTIF([1]!PLANOEJEC[AUX LINEA],CODIGOS2018[[#This Row],[Aux EJEC CGR]])=0),"INCLUIR","OK")</f>
        <v>#REF!</v>
      </c>
      <c r="AU29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5" s="76" t="str">
        <f t="shared" si="7"/>
        <v>1.1.02.01.03.98</v>
      </c>
      <c r="AW295" s="77">
        <f>+LEN(CODIGOS2018[[#This Row],[POS PRE]])</f>
        <v>13</v>
      </c>
      <c r="AX295" s="76" t="b">
        <f>+EXACT(CODIGOS2018[[#This Row],[CODIGO AUTOMATICO CGR]],CODIGOS2018[[#This Row],[Código CGR]])</f>
        <v>1</v>
      </c>
      <c r="AY295" s="78" t="s">
        <v>329</v>
      </c>
      <c r="AZ295" s="78" t="b">
        <f>EXACT(CODIGOS2018[[#This Row],[Código FUT]],CODIGOS2018[[#This Row],[CODIFICACION MARCO FISCAL]])</f>
        <v>1</v>
      </c>
      <c r="BA295" s="81" t="s">
        <v>329</v>
      </c>
      <c r="BB295" s="82" t="b">
        <f>EXACT(CODIGOS2018[[#This Row],[Código FUT]],CODIGOS2018[[#This Row],[REPORTE II TRIM]])</f>
        <v>1</v>
      </c>
      <c r="BC295" s="135" t="s">
        <v>329</v>
      </c>
      <c r="BD295" s="135" t="b">
        <f>EXACT(CODIGOS2018[[#This Row],[Código FUT]],CODIGOS2018[[#This Row],[FUT DECRETO LIQ 2019]])</f>
        <v>1</v>
      </c>
    </row>
    <row r="296" spans="1:56" s="23" customFormat="1" ht="15" customHeight="1" x14ac:dyDescent="0.25">
      <c r="A29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0-0312 1105 1102030105 110203 9999</v>
      </c>
      <c r="B296" s="4" t="s">
        <v>609</v>
      </c>
      <c r="C296" s="64">
        <v>1105</v>
      </c>
      <c r="D296" s="4" t="s">
        <v>610</v>
      </c>
      <c r="E296" s="64">
        <v>110203</v>
      </c>
      <c r="F296" s="64">
        <v>9999</v>
      </c>
      <c r="G296" s="4" t="s">
        <v>611</v>
      </c>
      <c r="H296" s="65">
        <v>-36000000</v>
      </c>
      <c r="I296" s="65">
        <v>0</v>
      </c>
      <c r="J296" s="65">
        <v>0</v>
      </c>
      <c r="K296" s="65">
        <v>0</v>
      </c>
      <c r="L296" s="65">
        <v>0</v>
      </c>
      <c r="M296" s="65">
        <v>-36000000</v>
      </c>
      <c r="N296" s="65">
        <v>-33461475</v>
      </c>
      <c r="O296" s="24"/>
      <c r="P296" s="68">
        <f>CODIGOS2018[[#This Row],[RECAUDOS]]+CODIGOS2018[[#This Row],[AJUSTE]]</f>
        <v>-33461475</v>
      </c>
      <c r="Q29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6" s="60"/>
      <c r="T296" s="60"/>
      <c r="U296" s="26" t="s">
        <v>641</v>
      </c>
      <c r="V296" s="27" t="e">
        <f>IF(Q296="SALUD","SALUD",IF(CODIGOS2018[[#This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6" s="28">
        <v>10</v>
      </c>
      <c r="AA29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6" s="28" t="s">
        <v>460</v>
      </c>
      <c r="AC29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6" s="28" t="s">
        <v>469</v>
      </c>
      <c r="AE29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6" s="28" t="s">
        <v>371</v>
      </c>
      <c r="AG296" s="46" t="s">
        <v>462</v>
      </c>
      <c r="AH29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6" s="47" t="s">
        <v>648</v>
      </c>
      <c r="AJ29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6" s="72" t="str">
        <f>CONCATENATE(CODIGOS2018[[#This Row],[Código CGR]]," ",CODIGOS2018[[#This Row],[CGR OEI]]," ",CODIGOS2018[[#This Row],[CGR Dest]]," ",CODIGOS2018[[#This Row],[SIT FONDOS]])</f>
        <v>1.1.02.03.98 002 070 C</v>
      </c>
      <c r="AR296" s="73" t="e">
        <f>IF(AND(CODIGOS2018[[#This Row],[MARCA SALUD Y CONTRALORIA]]&lt;&gt;"SALUD",COUNTIF([1]!PLANOPROG[AUX LINEA],CODIGOS2018[[#This Row],[Aux PROG CGR]])=0),"INCLUIR","OK")</f>
        <v>#REF!</v>
      </c>
      <c r="AS296" s="72" t="str">
        <f>CONCATENATE(CODIGOS2018[[#This Row],[Código CGR]]," ",CODIGOS2018[[#This Row],[CGR OEI]]," ",CODIGOS2018[[#This Row],[CGR Dest]]," ",CODIGOS2018[[#This Row],[SIT FONDOS]]," ",CODIGOS2018[[#This Row],[CGR Tercero]])</f>
        <v>1.1.02.03.98 002 070 C 000000000000000</v>
      </c>
      <c r="AT296" s="73" t="e">
        <f>IF(AND(CODIGOS2018[[#This Row],[MARCA SALUD Y CONTRALORIA]]&lt;&gt;"SALUD",COUNTIF([1]!PLANOEJEC[AUX LINEA],CODIGOS2018[[#This Row],[Aux EJEC CGR]])=0),"INCLUIR","OK")</f>
        <v>#REF!</v>
      </c>
      <c r="AU29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6" s="76" t="str">
        <f t="shared" si="7"/>
        <v>1.1.02.03.01.05</v>
      </c>
      <c r="AW296" s="77">
        <f>+LEN(CODIGOS2018[[#This Row],[POS PRE]])</f>
        <v>11</v>
      </c>
      <c r="AX296" s="76" t="b">
        <f>+EXACT(CODIGOS2018[[#This Row],[CODIGO AUTOMATICO CGR]],CODIGOS2018[[#This Row],[Código CGR]])</f>
        <v>0</v>
      </c>
      <c r="AY296" s="78" t="s">
        <v>648</v>
      </c>
      <c r="AZ296" s="78" t="b">
        <f>EXACT(CODIGOS2018[[#This Row],[Código FUT]],CODIGOS2018[[#This Row],[CODIFICACION MARCO FISCAL]])</f>
        <v>1</v>
      </c>
      <c r="BA296" s="81" t="s">
        <v>648</v>
      </c>
      <c r="BB296" s="82" t="b">
        <f>EXACT(CODIGOS2018[[#This Row],[Código FUT]],CODIGOS2018[[#This Row],[REPORTE II TRIM]])</f>
        <v>1</v>
      </c>
      <c r="BC296" s="135" t="s">
        <v>648</v>
      </c>
      <c r="BD296" s="135" t="b">
        <f>EXACT(CODIGOS2018[[#This Row],[Código FUT]],CODIGOS2018[[#This Row],[FUT DECRETO LIQ 2019]])</f>
        <v>1</v>
      </c>
    </row>
    <row r="297" spans="1:56" s="23" customFormat="1" ht="15" customHeight="1" x14ac:dyDescent="0.25">
      <c r="A29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0-0313 1105 110102350102 11010204 9999</v>
      </c>
      <c r="B297" s="4" t="s">
        <v>246</v>
      </c>
      <c r="C297" s="64">
        <v>1105</v>
      </c>
      <c r="D297" s="4" t="s">
        <v>107</v>
      </c>
      <c r="E297" s="64">
        <v>11010204</v>
      </c>
      <c r="F297" s="64">
        <v>9999</v>
      </c>
      <c r="G297" s="4" t="s">
        <v>155</v>
      </c>
      <c r="H297" s="65">
        <v>-9223928768</v>
      </c>
      <c r="I297" s="65">
        <v>0</v>
      </c>
      <c r="J297" s="65">
        <v>0</v>
      </c>
      <c r="K297" s="65">
        <v>0</v>
      </c>
      <c r="L297" s="65">
        <v>0</v>
      </c>
      <c r="M297" s="65">
        <v>-9223928768</v>
      </c>
      <c r="N297" s="65">
        <v>-14130616053</v>
      </c>
      <c r="O297" s="24"/>
      <c r="P297" s="68">
        <f>CODIGOS2018[[#This Row],[RECAUDOS]]+CODIGOS2018[[#This Row],[AJUSTE]]</f>
        <v>-14130616053</v>
      </c>
      <c r="Q29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7" s="60"/>
      <c r="T297" s="60"/>
      <c r="U297" s="26" t="s">
        <v>736</v>
      </c>
      <c r="V297" s="27" t="e">
        <f>IF(Q297="SALUD","SALUD",IF(CODIGOS2018[[#This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7" s="28" t="s">
        <v>736</v>
      </c>
      <c r="AA29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7" s="28" t="s">
        <v>736</v>
      </c>
      <c r="AC29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7" s="28" t="s">
        <v>736</v>
      </c>
      <c r="AE29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7" s="28" t="s">
        <v>736</v>
      </c>
      <c r="AG297" s="46" t="s">
        <v>736</v>
      </c>
      <c r="AH29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7" s="47" t="s">
        <v>736</v>
      </c>
      <c r="AJ29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7" s="72" t="str">
        <f>CONCATENATE(CODIGOS2018[[#This Row],[Código CGR]]," ",CODIGOS2018[[#This Row],[CGR OEI]]," ",CODIGOS2018[[#This Row],[CGR Dest]]," ",CODIGOS2018[[#This Row],[SIT FONDOS]])</f>
        <v>SALUD SALUD SALUD SALUD</v>
      </c>
      <c r="AR297" s="73" t="e">
        <f>IF(AND(CODIGOS2018[[#This Row],[MARCA SALUD Y CONTRALORIA]]&lt;&gt;"SALUD",COUNTIF([1]!PLANOPROG[AUX LINEA],CODIGOS2018[[#This Row],[Aux PROG CGR]])=0),"INCLUIR","OK")</f>
        <v>#REF!</v>
      </c>
      <c r="AS297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97" s="73" t="e">
        <f>IF(AND(CODIGOS2018[[#This Row],[MARCA SALUD Y CONTRALORIA]]&lt;&gt;"SALUD",COUNTIF([1]!PLANOEJEC[AUX LINEA],CODIGOS2018[[#This Row],[Aux EJEC CGR]])=0),"INCLUIR","OK")</f>
        <v>#REF!</v>
      </c>
      <c r="AU29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7" s="76" t="str">
        <f>CONCATENATE(MID(D297,1,1),".",MID(D297,3,1),".",MID(D297,4,2),".",MID(D297,6,2),".",MID(D297,8,2),".",MID(D297,10,2),".",MID(D297,12,2))</f>
        <v>1.1.01.02.35.01.02</v>
      </c>
      <c r="AW297" s="77">
        <f>+LEN(CODIGOS2018[[#This Row],[POS PRE]])</f>
        <v>13</v>
      </c>
      <c r="AX297" s="76" t="b">
        <f>+EXACT(CODIGOS2018[[#This Row],[CODIGO AUTOMATICO CGR]],CODIGOS2018[[#This Row],[Código CGR]])</f>
        <v>0</v>
      </c>
      <c r="AY297" s="78" t="s">
        <v>305</v>
      </c>
      <c r="AZ297" s="78" t="b">
        <f>EXACT(CODIGOS2018[[#This Row],[Código FUT]],CODIGOS2018[[#This Row],[CODIFICACION MARCO FISCAL]])</f>
        <v>0</v>
      </c>
      <c r="BA297" s="81" t="s">
        <v>736</v>
      </c>
      <c r="BB297" s="82" t="b">
        <f>EXACT(CODIGOS2018[[#This Row],[Código FUT]],CODIGOS2018[[#This Row],[REPORTE II TRIM]])</f>
        <v>1</v>
      </c>
      <c r="BC297" s="135" t="s">
        <v>305</v>
      </c>
      <c r="BD297" s="135" t="b">
        <f>EXACT(CODIGOS2018[[#This Row],[Código FUT]],CODIGOS2018[[#This Row],[FUT DECRETO LIQ 2019]])</f>
        <v>0</v>
      </c>
    </row>
    <row r="298" spans="1:56" s="23" customFormat="1" ht="15" customHeight="1" x14ac:dyDescent="0.25">
      <c r="A29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0-0313 1105 1202010515 12020102 9999</v>
      </c>
      <c r="B298" s="4" t="s">
        <v>246</v>
      </c>
      <c r="C298" s="64">
        <v>1105</v>
      </c>
      <c r="D298" s="4" t="s">
        <v>656</v>
      </c>
      <c r="E298" s="64">
        <v>12020102</v>
      </c>
      <c r="F298" s="64">
        <v>9999</v>
      </c>
      <c r="G298" s="4" t="s">
        <v>657</v>
      </c>
      <c r="H298" s="65">
        <v>0</v>
      </c>
      <c r="I298" s="65">
        <v>0</v>
      </c>
      <c r="J298" s="65">
        <v>0</v>
      </c>
      <c r="K298" s="65">
        <v>-5212288773</v>
      </c>
      <c r="L298" s="65">
        <v>0</v>
      </c>
      <c r="M298" s="65">
        <v>-5212288773</v>
      </c>
      <c r="N298" s="65">
        <v>-5212288773</v>
      </c>
      <c r="O298" s="24"/>
      <c r="P298" s="68">
        <f>CODIGOS2018[[#This Row],[RECAUDOS]]+CODIGOS2018[[#This Row],[AJUSTE]]</f>
        <v>-5212288773</v>
      </c>
      <c r="Q29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8" s="60"/>
      <c r="T298" s="60"/>
      <c r="U298" s="26" t="s">
        <v>736</v>
      </c>
      <c r="V298" s="27" t="e">
        <f>IF(Q298="SALUD","SALUD",IF(CODIGOS2018[[#This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8" s="28" t="s">
        <v>736</v>
      </c>
      <c r="AA29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8" s="28" t="s">
        <v>736</v>
      </c>
      <c r="AC29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8" s="28" t="s">
        <v>736</v>
      </c>
      <c r="AE29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8" s="28" t="s">
        <v>736</v>
      </c>
      <c r="AG298" s="46" t="s">
        <v>736</v>
      </c>
      <c r="AH29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8" s="47" t="s">
        <v>736</v>
      </c>
      <c r="AJ29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8" s="72" t="str">
        <f>CONCATENATE(CODIGOS2018[[#This Row],[Código CGR]]," ",CODIGOS2018[[#This Row],[CGR OEI]]," ",CODIGOS2018[[#This Row],[CGR Dest]]," ",CODIGOS2018[[#This Row],[SIT FONDOS]])</f>
        <v>SALUD SALUD SALUD SALUD</v>
      </c>
      <c r="AR298" s="73" t="e">
        <f>IF(AND(CODIGOS2018[[#This Row],[MARCA SALUD Y CONTRALORIA]]&lt;&gt;"SALUD",COUNTIF([1]!PLANOPROG[AUX LINEA],CODIGOS2018[[#This Row],[Aux PROG CGR]])=0),"INCLUIR","OK")</f>
        <v>#REF!</v>
      </c>
      <c r="AS298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98" s="73" t="e">
        <f>IF(AND(CODIGOS2018[[#This Row],[MARCA SALUD Y CONTRALORIA]]&lt;&gt;"SALUD",COUNTIF([1]!PLANOEJEC[AUX LINEA],CODIGOS2018[[#This Row],[Aux EJEC CGR]])=0),"INCLUIR","OK")</f>
        <v>#REF!</v>
      </c>
      <c r="AU29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8" s="76" t="str">
        <f>CONCATENATE(MID(D298,1,1),".",MID(D298,3,1),".",MID(D298,4,2),".",MID(D298,6,2),".",MID(D298,8,2))</f>
        <v>1.2.02.01.05</v>
      </c>
      <c r="AW298" s="77">
        <f>+LEN(CODIGOS2018[[#This Row],[POS PRE]])</f>
        <v>11</v>
      </c>
      <c r="AX298" s="76" t="b">
        <f>+EXACT(CODIGOS2018[[#This Row],[CODIGO AUTOMATICO CGR]],CODIGOS2018[[#This Row],[Código CGR]])</f>
        <v>0</v>
      </c>
      <c r="AY298" s="78" t="s">
        <v>355</v>
      </c>
      <c r="AZ298" s="78" t="b">
        <f>EXACT(CODIGOS2018[[#This Row],[Código FUT]],CODIGOS2018[[#This Row],[CODIFICACION MARCO FISCAL]])</f>
        <v>0</v>
      </c>
      <c r="BA298" s="81" t="s">
        <v>355</v>
      </c>
      <c r="BB298" s="82" t="b">
        <f>EXACT(CODIGOS2018[[#This Row],[Código FUT]],CODIGOS2018[[#This Row],[REPORTE II TRIM]])</f>
        <v>0</v>
      </c>
      <c r="BC298" s="135" t="e">
        <v>#N/A</v>
      </c>
      <c r="BD298" s="135" t="e">
        <f>EXACT(CODIGOS2018[[#This Row],[Código FUT]],CODIGOS2018[[#This Row],[FUT DECRETO LIQ 2019]])</f>
        <v>#N/A</v>
      </c>
    </row>
    <row r="299" spans="1:56" s="23" customFormat="1" ht="15" customHeight="1" x14ac:dyDescent="0.25">
      <c r="A29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0-0314 1105 110102350102 11010204 9999</v>
      </c>
      <c r="B299" s="4" t="s">
        <v>247</v>
      </c>
      <c r="C299" s="64">
        <v>1105</v>
      </c>
      <c r="D299" s="4" t="s">
        <v>107</v>
      </c>
      <c r="E299" s="64">
        <v>11010204</v>
      </c>
      <c r="F299" s="64">
        <v>9999</v>
      </c>
      <c r="G299" s="4" t="s">
        <v>155</v>
      </c>
      <c r="H299" s="65">
        <v>-4713423863</v>
      </c>
      <c r="I299" s="65">
        <v>0</v>
      </c>
      <c r="J299" s="65">
        <v>0</v>
      </c>
      <c r="K299" s="65">
        <v>0</v>
      </c>
      <c r="L299" s="65">
        <v>0</v>
      </c>
      <c r="M299" s="65">
        <v>-4713423863</v>
      </c>
      <c r="N299" s="65">
        <v>-4801504614</v>
      </c>
      <c r="O299" s="24"/>
      <c r="P299" s="68">
        <f>CODIGOS2018[[#This Row],[RECAUDOS]]+CODIGOS2018[[#This Row],[AJUSTE]]</f>
        <v>-4801504614</v>
      </c>
      <c r="Q29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29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299" s="60"/>
      <c r="T299" s="60"/>
      <c r="U299" s="26" t="s">
        <v>736</v>
      </c>
      <c r="V299" s="27" t="e">
        <f>IF(Q299="SALUD","SALUD",IF(CODIGOS2018[[#This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29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29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29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299" s="28" t="s">
        <v>736</v>
      </c>
      <c r="AA29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299" s="28" t="s">
        <v>736</v>
      </c>
      <c r="AC29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299" s="28" t="s">
        <v>736</v>
      </c>
      <c r="AE29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299" s="28" t="s">
        <v>736</v>
      </c>
      <c r="AG299" s="46" t="s">
        <v>736</v>
      </c>
      <c r="AH29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299" s="47" t="s">
        <v>736</v>
      </c>
      <c r="AJ29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2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2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2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29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29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29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299" s="72" t="str">
        <f>CONCATENATE(CODIGOS2018[[#This Row],[Código CGR]]," ",CODIGOS2018[[#This Row],[CGR OEI]]," ",CODIGOS2018[[#This Row],[CGR Dest]]," ",CODIGOS2018[[#This Row],[SIT FONDOS]])</f>
        <v>SALUD SALUD SALUD SALUD</v>
      </c>
      <c r="AR299" s="73" t="e">
        <f>IF(AND(CODIGOS2018[[#This Row],[MARCA SALUD Y CONTRALORIA]]&lt;&gt;"SALUD",COUNTIF([1]!PLANOPROG[AUX LINEA],CODIGOS2018[[#This Row],[Aux PROG CGR]])=0),"INCLUIR","OK")</f>
        <v>#REF!</v>
      </c>
      <c r="AS299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299" s="73" t="e">
        <f>IF(AND(CODIGOS2018[[#This Row],[MARCA SALUD Y CONTRALORIA]]&lt;&gt;"SALUD",COUNTIF([1]!PLANOEJEC[AUX LINEA],CODIGOS2018[[#This Row],[Aux EJEC CGR]])=0),"INCLUIR","OK")</f>
        <v>#REF!</v>
      </c>
      <c r="AU29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299" s="76" t="str">
        <f>CONCATENATE(MID(D299,1,1),".",MID(D299,3,1),".",MID(D299,4,2),".",MID(D299,6,2),".",MID(D299,8,2),".",MID(D299,10,2),".",MID(D299,12,2))</f>
        <v>1.1.01.02.35.01.02</v>
      </c>
      <c r="AW299" s="77">
        <f>+LEN(CODIGOS2018[[#This Row],[POS PRE]])</f>
        <v>13</v>
      </c>
      <c r="AX299" s="76" t="b">
        <f>+EXACT(CODIGOS2018[[#This Row],[CODIGO AUTOMATICO CGR]],CODIGOS2018[[#This Row],[Código CGR]])</f>
        <v>0</v>
      </c>
      <c r="AY299" s="78" t="s">
        <v>306</v>
      </c>
      <c r="AZ299" s="78" t="b">
        <f>EXACT(CODIGOS2018[[#This Row],[Código FUT]],CODIGOS2018[[#This Row],[CODIFICACION MARCO FISCAL]])</f>
        <v>0</v>
      </c>
      <c r="BA299" s="81" t="s">
        <v>736</v>
      </c>
      <c r="BB299" s="82" t="b">
        <f>EXACT(CODIGOS2018[[#This Row],[Código FUT]],CODIGOS2018[[#This Row],[REPORTE II TRIM]])</f>
        <v>1</v>
      </c>
      <c r="BC299" s="135" t="s">
        <v>306</v>
      </c>
      <c r="BD299" s="135" t="b">
        <f>EXACT(CODIGOS2018[[#This Row],[Código FUT]],CODIGOS2018[[#This Row],[FUT DECRETO LIQ 2019]])</f>
        <v>0</v>
      </c>
    </row>
    <row r="300" spans="1:56" s="23" customFormat="1" ht="15" customHeight="1" x14ac:dyDescent="0.25">
      <c r="A30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0-0314 1105 1202010515 12020102 9999</v>
      </c>
      <c r="B300" s="4" t="s">
        <v>247</v>
      </c>
      <c r="C300" s="64">
        <v>1105</v>
      </c>
      <c r="D300" s="4" t="s">
        <v>656</v>
      </c>
      <c r="E300" s="64">
        <v>12020102</v>
      </c>
      <c r="F300" s="64">
        <v>9999</v>
      </c>
      <c r="G300" s="4" t="s">
        <v>657</v>
      </c>
      <c r="H300" s="65">
        <v>0</v>
      </c>
      <c r="I300" s="65">
        <v>0</v>
      </c>
      <c r="J300" s="65">
        <v>0</v>
      </c>
      <c r="K300" s="65">
        <v>-1621640011</v>
      </c>
      <c r="L300" s="65">
        <v>0</v>
      </c>
      <c r="M300" s="65">
        <v>-1621640011</v>
      </c>
      <c r="N300" s="65">
        <v>-1621640011</v>
      </c>
      <c r="O300" s="24"/>
      <c r="P300" s="68">
        <f>CODIGOS2018[[#This Row],[RECAUDOS]]+CODIGOS2018[[#This Row],[AJUSTE]]</f>
        <v>-1621640011</v>
      </c>
      <c r="Q30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0" s="60"/>
      <c r="T300" s="60"/>
      <c r="U300" s="26" t="s">
        <v>736</v>
      </c>
      <c r="V300" s="27" t="e">
        <f>IF(Q300="SALUD","SALUD",IF(CODIGOS2018[[#This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0" s="28" t="s">
        <v>736</v>
      </c>
      <c r="AA30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0" s="28" t="s">
        <v>736</v>
      </c>
      <c r="AC30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0" s="28" t="s">
        <v>736</v>
      </c>
      <c r="AE30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0" s="28" t="s">
        <v>736</v>
      </c>
      <c r="AG300" s="46" t="s">
        <v>736</v>
      </c>
      <c r="AH30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0" s="47" t="s">
        <v>736</v>
      </c>
      <c r="AJ30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0" s="72" t="str">
        <f>CONCATENATE(CODIGOS2018[[#This Row],[Código CGR]]," ",CODIGOS2018[[#This Row],[CGR OEI]]," ",CODIGOS2018[[#This Row],[CGR Dest]]," ",CODIGOS2018[[#This Row],[SIT FONDOS]])</f>
        <v>SALUD SALUD SALUD SALUD</v>
      </c>
      <c r="AR300" s="73" t="e">
        <f>IF(AND(CODIGOS2018[[#This Row],[MARCA SALUD Y CONTRALORIA]]&lt;&gt;"SALUD",COUNTIF([1]!PLANOPROG[AUX LINEA],CODIGOS2018[[#This Row],[Aux PROG CGR]])=0),"INCLUIR","OK")</f>
        <v>#REF!</v>
      </c>
      <c r="AS300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300" s="73" t="e">
        <f>IF(AND(CODIGOS2018[[#This Row],[MARCA SALUD Y CONTRALORIA]]&lt;&gt;"SALUD",COUNTIF([1]!PLANOEJEC[AUX LINEA],CODIGOS2018[[#This Row],[Aux EJEC CGR]])=0),"INCLUIR","OK")</f>
        <v>#REF!</v>
      </c>
      <c r="AU30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0" s="76" t="str">
        <f>CONCATENATE(MID(D300,1,1),".",MID(D300,3,1),".",MID(D300,4,2),".",MID(D300,6,2),".",MID(D300,8,2))</f>
        <v>1.2.02.01.05</v>
      </c>
      <c r="AW300" s="77">
        <f>+LEN(CODIGOS2018[[#This Row],[POS PRE]])</f>
        <v>11</v>
      </c>
      <c r="AX300" s="76" t="b">
        <f>+EXACT(CODIGOS2018[[#This Row],[CODIGO AUTOMATICO CGR]],CODIGOS2018[[#This Row],[Código CGR]])</f>
        <v>0</v>
      </c>
      <c r="AY300" s="78" t="s">
        <v>355</v>
      </c>
      <c r="AZ300" s="78" t="b">
        <f>EXACT(CODIGOS2018[[#This Row],[Código FUT]],CODIGOS2018[[#This Row],[CODIFICACION MARCO FISCAL]])</f>
        <v>0</v>
      </c>
      <c r="BA300" s="81" t="s">
        <v>355</v>
      </c>
      <c r="BB300" s="82" t="b">
        <f>EXACT(CODIGOS2018[[#This Row],[Código FUT]],CODIGOS2018[[#This Row],[REPORTE II TRIM]])</f>
        <v>0</v>
      </c>
      <c r="BC300" s="135" t="s">
        <v>355</v>
      </c>
      <c r="BD300" s="135" t="b">
        <f>EXACT(CODIGOS2018[[#This Row],[Código FUT]],CODIGOS2018[[#This Row],[FUT DECRETO LIQ 2019]])</f>
        <v>0</v>
      </c>
    </row>
    <row r="301" spans="1:56" s="23" customFormat="1" ht="15" customHeight="1" x14ac:dyDescent="0.25">
      <c r="A30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0-0316 1105 11029807 11020201 9999</v>
      </c>
      <c r="B301" s="4" t="s">
        <v>248</v>
      </c>
      <c r="C301" s="64">
        <v>1105</v>
      </c>
      <c r="D301" s="4" t="s">
        <v>108</v>
      </c>
      <c r="E301" s="64">
        <v>11020201</v>
      </c>
      <c r="F301" s="64">
        <v>9999</v>
      </c>
      <c r="G301" s="4" t="s">
        <v>447</v>
      </c>
      <c r="H301" s="65">
        <v>0</v>
      </c>
      <c r="I301" s="65">
        <v>0</v>
      </c>
      <c r="J301" s="65">
        <v>0</v>
      </c>
      <c r="K301" s="65">
        <v>-508474576</v>
      </c>
      <c r="L301" s="65">
        <v>0</v>
      </c>
      <c r="M301" s="65">
        <v>-508474576</v>
      </c>
      <c r="N301" s="65">
        <v>0</v>
      </c>
      <c r="O301" s="24"/>
      <c r="P301" s="68">
        <f>CODIGOS2018[[#This Row],[RECAUDOS]]+CODIGOS2018[[#This Row],[AJUSTE]]</f>
        <v>0</v>
      </c>
      <c r="Q30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1" s="60"/>
      <c r="T301" s="60"/>
      <c r="U301" s="26" t="s">
        <v>562</v>
      </c>
      <c r="V301" s="27" t="e">
        <f>IF(Q301="SALUD","SALUD",IF(CODIGOS2018[[#This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1" s="28">
        <v>10</v>
      </c>
      <c r="AA30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1" s="28" t="s">
        <v>471</v>
      </c>
      <c r="AC30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1" s="28" t="s">
        <v>531</v>
      </c>
      <c r="AE30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1" s="28" t="s">
        <v>371</v>
      </c>
      <c r="AG301" s="46" t="s">
        <v>462</v>
      </c>
      <c r="AH30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1" s="47" t="s">
        <v>281</v>
      </c>
      <c r="AJ30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1" s="72" t="str">
        <f>CONCATENATE(CODIGOS2018[[#This Row],[Código CGR]]," ",CODIGOS2018[[#This Row],[CGR OEI]]," ",CODIGOS2018[[#This Row],[CGR Dest]]," ",CODIGOS2018[[#This Row],[SIT FONDOS]])</f>
        <v>1.2.02.98 019 095 C</v>
      </c>
      <c r="AR301" s="73" t="e">
        <f>IF(AND(CODIGOS2018[[#This Row],[MARCA SALUD Y CONTRALORIA]]&lt;&gt;"SALUD",COUNTIF([1]!PLANOPROG[AUX LINEA],CODIGOS2018[[#This Row],[Aux PROG CGR]])=0),"INCLUIR","OK")</f>
        <v>#REF!</v>
      </c>
      <c r="AS301" s="72" t="str">
        <f>CONCATENATE(CODIGOS2018[[#This Row],[Código CGR]]," ",CODIGOS2018[[#This Row],[CGR OEI]]," ",CODIGOS2018[[#This Row],[CGR Dest]]," ",CODIGOS2018[[#This Row],[SIT FONDOS]]," ",CODIGOS2018[[#This Row],[CGR Tercero]])</f>
        <v>1.2.02.98 019 095 C 000000000000000</v>
      </c>
      <c r="AT301" s="73" t="e">
        <f>IF(AND(CODIGOS2018[[#This Row],[MARCA SALUD Y CONTRALORIA]]&lt;&gt;"SALUD",COUNTIF([1]!PLANOEJEC[AUX LINEA],CODIGOS2018[[#This Row],[Aux EJEC CGR]])=0),"INCLUIR","OK")</f>
        <v>#REF!</v>
      </c>
      <c r="AU30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1" s="76" t="str">
        <f>CONCATENATE(MID(D301,1,1),".",MID(D301,3,1),".",MID(D301,4,2),".",MID(D301,6,2),".",MID(D301,8,2))</f>
        <v>1.1.02.98.07</v>
      </c>
      <c r="AW301" s="77">
        <f>+LEN(CODIGOS2018[[#This Row],[POS PRE]])</f>
        <v>9</v>
      </c>
      <c r="AX301" s="76" t="b">
        <f>+EXACT(CODIGOS2018[[#This Row],[CODIGO AUTOMATICO CGR]],CODIGOS2018[[#This Row],[Código CGR]])</f>
        <v>0</v>
      </c>
      <c r="AY301" s="78" t="s">
        <v>281</v>
      </c>
      <c r="AZ301" s="78" t="b">
        <f>EXACT(CODIGOS2018[[#This Row],[Código FUT]],CODIGOS2018[[#This Row],[CODIFICACION MARCO FISCAL]])</f>
        <v>1</v>
      </c>
      <c r="BA301" s="81" t="s">
        <v>281</v>
      </c>
      <c r="BB301" s="82" t="b">
        <f>EXACT(CODIGOS2018[[#This Row],[Código FUT]],CODIGOS2018[[#This Row],[REPORTE II TRIM]])</f>
        <v>1</v>
      </c>
      <c r="BC301" s="135" t="e">
        <v>#N/A</v>
      </c>
      <c r="BD301" s="135" t="e">
        <f>EXACT(CODIGOS2018[[#This Row],[Código FUT]],CODIGOS2018[[#This Row],[FUT DECRETO LIQ 2019]])</f>
        <v>#N/A</v>
      </c>
    </row>
    <row r="302" spans="1:56" s="23" customFormat="1" ht="15" customHeight="1" x14ac:dyDescent="0.25">
      <c r="A30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0-0316 1105 12020501030101 11020205 9999</v>
      </c>
      <c r="B302" s="4" t="s">
        <v>248</v>
      </c>
      <c r="C302" s="64">
        <v>1105</v>
      </c>
      <c r="D302" s="4" t="s">
        <v>612</v>
      </c>
      <c r="E302" s="64">
        <v>11020205</v>
      </c>
      <c r="F302" s="64">
        <v>9999</v>
      </c>
      <c r="G302" s="4" t="s">
        <v>613</v>
      </c>
      <c r="H302" s="65">
        <v>-2881355935</v>
      </c>
      <c r="I302" s="65">
        <v>0</v>
      </c>
      <c r="J302" s="65">
        <v>0</v>
      </c>
      <c r="K302" s="65">
        <v>0</v>
      </c>
      <c r="L302" s="65">
        <v>0</v>
      </c>
      <c r="M302" s="65">
        <v>-2881355935</v>
      </c>
      <c r="N302" s="65">
        <v>0</v>
      </c>
      <c r="O302" s="24"/>
      <c r="P302" s="68">
        <f>CODIGOS2018[[#This Row],[RECAUDOS]]+CODIGOS2018[[#This Row],[AJUSTE]]</f>
        <v>0</v>
      </c>
      <c r="Q30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2" s="60"/>
      <c r="T302" s="60"/>
      <c r="U302" s="26" t="s">
        <v>562</v>
      </c>
      <c r="V302" s="27" t="e">
        <f>IF(Q302="SALUD","SALUD",IF(CODIGOS2018[[#This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2" s="28">
        <v>10</v>
      </c>
      <c r="AA30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2" s="28" t="s">
        <v>471</v>
      </c>
      <c r="AC30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2" s="28" t="s">
        <v>531</v>
      </c>
      <c r="AE30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2" s="28" t="s">
        <v>371</v>
      </c>
      <c r="AG302" s="46" t="s">
        <v>462</v>
      </c>
      <c r="AH30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2" s="47" t="s">
        <v>281</v>
      </c>
      <c r="AJ30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2" s="72" t="str">
        <f>CONCATENATE(CODIGOS2018[[#This Row],[Código CGR]]," ",CODIGOS2018[[#This Row],[CGR OEI]]," ",CODIGOS2018[[#This Row],[CGR Dest]]," ",CODIGOS2018[[#This Row],[SIT FONDOS]])</f>
        <v>1.2.02.98 019 095 C</v>
      </c>
      <c r="AR302" s="73" t="e">
        <f>IF(AND(CODIGOS2018[[#This Row],[MARCA SALUD Y CONTRALORIA]]&lt;&gt;"SALUD",COUNTIF([1]!PLANOPROG[AUX LINEA],CODIGOS2018[[#This Row],[Aux PROG CGR]])=0),"INCLUIR","OK")</f>
        <v>#REF!</v>
      </c>
      <c r="AS302" s="72" t="str">
        <f>CONCATENATE(CODIGOS2018[[#This Row],[Código CGR]]," ",CODIGOS2018[[#This Row],[CGR OEI]]," ",CODIGOS2018[[#This Row],[CGR Dest]]," ",CODIGOS2018[[#This Row],[SIT FONDOS]]," ",CODIGOS2018[[#This Row],[CGR Tercero]])</f>
        <v>1.2.02.98 019 095 C 000000000000000</v>
      </c>
      <c r="AT302" s="73" t="e">
        <f>IF(AND(CODIGOS2018[[#This Row],[MARCA SALUD Y CONTRALORIA]]&lt;&gt;"SALUD",COUNTIF([1]!PLANOEJEC[AUX LINEA],CODIGOS2018[[#This Row],[Aux EJEC CGR]])=0),"INCLUIR","OK")</f>
        <v>#REF!</v>
      </c>
      <c r="AU30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2" s="76" t="str">
        <f>CONCATENATE(MID(D302,1,1),".",MID(D302,3,1),".",MID(D302,4,2),".",MID(D302,6,2),".",MID(D302,8,2),".",MID(D302,10,2),".",MID(D302,12,2),".",MID(D302,14,2))</f>
        <v>1.2.02.05.01.03.01.01</v>
      </c>
      <c r="AW302" s="77">
        <f>+LEN(CODIGOS2018[[#This Row],[POS PRE]])</f>
        <v>15</v>
      </c>
      <c r="AX302" s="76" t="b">
        <f>+EXACT(CODIGOS2018[[#This Row],[CODIGO AUTOMATICO CGR]],CODIGOS2018[[#This Row],[Código CGR]])</f>
        <v>0</v>
      </c>
      <c r="AY302" s="78" t="s">
        <v>281</v>
      </c>
      <c r="AZ302" s="78" t="b">
        <f>EXACT(CODIGOS2018[[#This Row],[Código FUT]],CODIGOS2018[[#This Row],[CODIFICACION MARCO FISCAL]])</f>
        <v>1</v>
      </c>
      <c r="BA302" s="81" t="s">
        <v>281</v>
      </c>
      <c r="BB302" s="82" t="b">
        <f>EXACT(CODIGOS2018[[#This Row],[Código FUT]],CODIGOS2018[[#This Row],[REPORTE II TRIM]])</f>
        <v>1</v>
      </c>
      <c r="BC302" s="135" t="e">
        <v>#N/A</v>
      </c>
      <c r="BD302" s="135" t="e">
        <f>EXACT(CODIGOS2018[[#This Row],[Código FUT]],CODIGOS2018[[#This Row],[FUT DECRETO LIQ 2019]])</f>
        <v>#N/A</v>
      </c>
    </row>
    <row r="303" spans="1:56" s="23" customFormat="1" ht="15" customHeight="1" x14ac:dyDescent="0.25">
      <c r="A30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0-0317 1105 110202030103010198 11020201 9999</v>
      </c>
      <c r="B303" s="4" t="s">
        <v>249</v>
      </c>
      <c r="C303" s="64">
        <v>1105</v>
      </c>
      <c r="D303" s="4" t="s">
        <v>56</v>
      </c>
      <c r="E303" s="64">
        <v>11020201</v>
      </c>
      <c r="F303" s="64">
        <v>9999</v>
      </c>
      <c r="G303" s="4" t="s">
        <v>131</v>
      </c>
      <c r="H303" s="65">
        <v>0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  <c r="N303" s="65">
        <v>-17361569</v>
      </c>
      <c r="O303" s="24"/>
      <c r="P303" s="68">
        <f>CODIGOS2018[[#This Row],[RECAUDOS]]+CODIGOS2018[[#This Row],[AJUSTE]]</f>
        <v>-17361569</v>
      </c>
      <c r="Q30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3" s="60"/>
      <c r="T303" s="60"/>
      <c r="U303" s="26" t="s">
        <v>563</v>
      </c>
      <c r="V303" s="27" t="e">
        <f>IF(Q303="SALUD","SALUD",IF(CODIGOS2018[[#This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3" s="28">
        <v>10</v>
      </c>
      <c r="AA30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3" s="28" t="s">
        <v>471</v>
      </c>
      <c r="AC30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3" s="28" t="s">
        <v>469</v>
      </c>
      <c r="AE30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3" s="28" t="s">
        <v>371</v>
      </c>
      <c r="AG303" s="46" t="s">
        <v>542</v>
      </c>
      <c r="AH30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3" s="47" t="s">
        <v>348</v>
      </c>
      <c r="AJ30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3" s="72" t="str">
        <f>CONCATENATE(CODIGOS2018[[#This Row],[Código CGR]]," ",CODIGOS2018[[#This Row],[CGR OEI]]," ",CODIGOS2018[[#This Row],[CGR Dest]]," ",CODIGOS2018[[#This Row],[SIT FONDOS]])</f>
        <v>1.1.02.02.03.01.03.01.01.01 019 070 C</v>
      </c>
      <c r="AR303" s="73" t="e">
        <f>IF(AND(CODIGOS2018[[#This Row],[MARCA SALUD Y CONTRALORIA]]&lt;&gt;"SALUD",COUNTIF([1]!PLANOPROG[AUX LINEA],CODIGOS2018[[#This Row],[Aux PROG CGR]])=0),"INCLUIR","OK")</f>
        <v>#REF!</v>
      </c>
      <c r="AS303" s="72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1.1.02.02.03.01.03.01.01.01 019 070 C 023306000000000</v>
      </c>
      <c r="AT303" s="73" t="e">
        <f>IF(AND(CODIGOS2018[[#This Row],[MARCA SALUD Y CONTRALORIA]]&lt;&gt;"SALUD",COUNTIF([1]!PLANOEJEC[AUX LINEA],CODIGOS2018[[#This Row],[Aux EJEC CGR]])=0),"INCLUIR","OK")</f>
        <v>#REF!</v>
      </c>
      <c r="AU30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3" s="76" t="str">
        <f>CONCATENATE(MID(D303,1,1),".",MID(D303,3,1),".",MID(D303,4,2),".",MID(D303,6,2),".",MID(D303,8,2),".",MID(D303,10,2),".",MID(D303,12,2),".",MID(D303,14,2),".",MID(D303,16,2),".",MID(D303,18,2))</f>
        <v>1.1.02.02.03.01.03.01.01.98</v>
      </c>
      <c r="AW303" s="77">
        <f>+LEN(CODIGOS2018[[#This Row],[POS PRE]])</f>
        <v>19</v>
      </c>
      <c r="AX303" s="76" t="b">
        <f>+EXACT(CODIGOS2018[[#This Row],[CODIGO AUTOMATICO CGR]],CODIGOS2018[[#This Row],[Código CGR]])</f>
        <v>0</v>
      </c>
      <c r="AY303" s="78" t="s">
        <v>348</v>
      </c>
      <c r="AZ303" s="78" t="b">
        <f>EXACT(CODIGOS2018[[#This Row],[Código FUT]],CODIGOS2018[[#This Row],[CODIFICACION MARCO FISCAL]])</f>
        <v>1</v>
      </c>
      <c r="BA303" s="81" t="s">
        <v>348</v>
      </c>
      <c r="BB303" s="82" t="b">
        <f>EXACT(CODIGOS2018[[#This Row],[Código FUT]],CODIGOS2018[[#This Row],[REPORTE II TRIM]])</f>
        <v>1</v>
      </c>
      <c r="BC303" s="135" t="e">
        <v>#N/A</v>
      </c>
      <c r="BD303" s="135" t="e">
        <f>EXACT(CODIGOS2018[[#This Row],[Código FUT]],CODIGOS2018[[#This Row],[FUT DECRETO LIQ 2019]])</f>
        <v>#N/A</v>
      </c>
    </row>
    <row r="304" spans="1:56" s="23" customFormat="1" ht="15" customHeight="1" x14ac:dyDescent="0.25">
      <c r="A30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0-0318 1105 120203010398 11020201 9999</v>
      </c>
      <c r="B304" s="4" t="s">
        <v>250</v>
      </c>
      <c r="C304" s="64">
        <v>1105</v>
      </c>
      <c r="D304" s="4" t="s">
        <v>40</v>
      </c>
      <c r="E304" s="64">
        <v>11020201</v>
      </c>
      <c r="F304" s="64">
        <v>9999</v>
      </c>
      <c r="G304" s="4" t="s">
        <v>120</v>
      </c>
      <c r="H304" s="65"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  <c r="N304" s="65">
        <v>0</v>
      </c>
      <c r="O304" s="24"/>
      <c r="P304" s="68">
        <f>CODIGOS2018[[#This Row],[RECAUDOS]]+CODIGOS2018[[#This Row],[AJUSTE]]</f>
        <v>0</v>
      </c>
      <c r="Q30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4" s="60"/>
      <c r="T304" s="60"/>
      <c r="U304" s="26" t="s">
        <v>132</v>
      </c>
      <c r="V304" s="27" t="e">
        <f>IF(Q304="SALUD","SALUD",IF(CODIGOS2018[[#This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4" s="28">
        <v>10</v>
      </c>
      <c r="AA30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4" s="28" t="s">
        <v>510</v>
      </c>
      <c r="AC30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4" s="28" t="s">
        <v>517</v>
      </c>
      <c r="AE30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4" s="28" t="s">
        <v>371</v>
      </c>
      <c r="AG304" s="46" t="s">
        <v>462</v>
      </c>
      <c r="AH30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4" s="47" t="s">
        <v>370</v>
      </c>
      <c r="AJ30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4" s="72" t="str">
        <f>CONCATENATE(CODIGOS2018[[#This Row],[Código CGR]]," ",CODIGOS2018[[#This Row],[CGR OEI]]," ",CODIGOS2018[[#This Row],[CGR Dest]]," ",CODIGOS2018[[#This Row],[SIT FONDOS]])</f>
        <v>1.2.02.03.01.03.98 040 021 C</v>
      </c>
      <c r="AR304" s="73" t="e">
        <f>IF(AND(CODIGOS2018[[#This Row],[MARCA SALUD Y CONTRALORIA]]&lt;&gt;"SALUD",COUNTIF([1]!PLANOPROG[AUX LINEA],CODIGOS2018[[#This Row],[Aux PROG CGR]])=0),"INCLUIR","OK")</f>
        <v>#REF!</v>
      </c>
      <c r="AS304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1.2.02.03.01.03.98 040 021 C 000000000000000</v>
      </c>
      <c r="AT304" s="73" t="e">
        <f>IF(AND(CODIGOS2018[[#This Row],[MARCA SALUD Y CONTRALORIA]]&lt;&gt;"SALUD",COUNTIF([1]!PLANOEJEC[AUX LINEA],CODIGOS2018[[#This Row],[Aux EJEC CGR]])=0),"INCLUIR","OK")</f>
        <v>#REF!</v>
      </c>
      <c r="AU30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4" s="76" t="str">
        <f>CONCATENATE(MID(D304,1,1),".",MID(D304,3,1),".",MID(D304,4,2),".",MID(D304,6,2),".",MID(D304,8,2),".",MID(D304,10,2),".",MID(D304,12,2))</f>
        <v>1.2.02.03.01.03.98</v>
      </c>
      <c r="AW304" s="77">
        <f>+LEN(CODIGOS2018[[#This Row],[POS PRE]])</f>
        <v>13</v>
      </c>
      <c r="AX304" s="76" t="b">
        <f>+EXACT(CODIGOS2018[[#This Row],[CODIGO AUTOMATICO CGR]],CODIGOS2018[[#This Row],[Código CGR]])</f>
        <v>1</v>
      </c>
      <c r="AY304" s="78" t="s">
        <v>370</v>
      </c>
      <c r="AZ304" s="78" t="b">
        <f>EXACT(CODIGOS2018[[#This Row],[Código FUT]],CODIGOS2018[[#This Row],[CODIFICACION MARCO FISCAL]])</f>
        <v>1</v>
      </c>
      <c r="BA304" s="81" t="s">
        <v>370</v>
      </c>
      <c r="BB304" s="82" t="b">
        <f>EXACT(CODIGOS2018[[#This Row],[Código FUT]],CODIGOS2018[[#This Row],[REPORTE II TRIM]])</f>
        <v>1</v>
      </c>
      <c r="BC304" s="135" t="e">
        <v>#N/A</v>
      </c>
      <c r="BD304" s="135" t="e">
        <f>EXACT(CODIGOS2018[[#This Row],[Código FUT]],CODIGOS2018[[#This Row],[FUT DECRETO LIQ 2019]])</f>
        <v>#N/A</v>
      </c>
    </row>
    <row r="305" spans="1:56" s="23" customFormat="1" ht="15" customHeight="1" x14ac:dyDescent="0.25">
      <c r="A30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0-0318 1105 120203010398 12020301 9999</v>
      </c>
      <c r="B305" s="4" t="s">
        <v>250</v>
      </c>
      <c r="C305" s="64">
        <v>1105</v>
      </c>
      <c r="D305" s="4" t="s">
        <v>40</v>
      </c>
      <c r="E305" s="64">
        <v>12020301</v>
      </c>
      <c r="F305" s="64">
        <v>9999</v>
      </c>
      <c r="G305" s="4" t="s">
        <v>120</v>
      </c>
      <c r="H305" s="65">
        <v>0</v>
      </c>
      <c r="I305" s="65">
        <v>0</v>
      </c>
      <c r="J305" s="65">
        <v>0</v>
      </c>
      <c r="K305" s="65">
        <v>0</v>
      </c>
      <c r="L305" s="65">
        <v>0</v>
      </c>
      <c r="M305" s="65">
        <v>0</v>
      </c>
      <c r="N305" s="65">
        <v>-4842440</v>
      </c>
      <c r="O305" s="24"/>
      <c r="P305" s="68">
        <f>CODIGOS2018[[#This Row],[RECAUDOS]]+CODIGOS2018[[#This Row],[AJUSTE]]</f>
        <v>-4842440</v>
      </c>
      <c r="Q30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5" s="60"/>
      <c r="T305" s="60"/>
      <c r="U305" s="26" t="s">
        <v>132</v>
      </c>
      <c r="V305" s="27" t="e">
        <f>IF(Q305="SALUD","SALUD",IF(CODIGOS2018[[#This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5" s="28">
        <v>10</v>
      </c>
      <c r="AA30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5" s="28" t="s">
        <v>510</v>
      </c>
      <c r="AC30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5" s="28" t="s">
        <v>517</v>
      </c>
      <c r="AE30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5" s="28" t="s">
        <v>371</v>
      </c>
      <c r="AG305" s="46" t="s">
        <v>462</v>
      </c>
      <c r="AH30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5" s="47" t="s">
        <v>370</v>
      </c>
      <c r="AJ30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5" s="72" t="str">
        <f>CONCATENATE(CODIGOS2018[[#This Row],[Código CGR]]," ",CODIGOS2018[[#This Row],[CGR OEI]]," ",CODIGOS2018[[#This Row],[CGR Dest]]," ",CODIGOS2018[[#This Row],[SIT FONDOS]])</f>
        <v>1.2.02.03.01.03.98 040 021 C</v>
      </c>
      <c r="AR305" s="73" t="e">
        <f>IF(AND(CODIGOS2018[[#This Row],[MARCA SALUD Y CONTRALORIA]]&lt;&gt;"SALUD",COUNTIF([1]!PLANOPROG[AUX LINEA],CODIGOS2018[[#This Row],[Aux PROG CGR]])=0),"INCLUIR","OK")</f>
        <v>#REF!</v>
      </c>
      <c r="AS305" s="72" t="str">
        <f>CONCATENATE(CODIGOS2018[[#This Row],[Código CGR]]," ",CODIGOS2018[[#This Row],[CGR OEI]]," ",CODIGOS2018[[#This Row],[CGR Dest]]," ",CODIGOS2018[[#This Row],[SIT FONDOS]]," ",CODIGOS2018[[#This Row],[CGR Tercero]])</f>
        <v>1.2.02.03.01.03.98 040 021 C 000000000000000</v>
      </c>
      <c r="AT305" s="73" t="e">
        <f>IF(AND(CODIGOS2018[[#This Row],[MARCA SALUD Y CONTRALORIA]]&lt;&gt;"SALUD",COUNTIF([1]!PLANOEJEC[AUX LINEA],CODIGOS2018[[#This Row],[Aux EJEC CGR]])=0),"INCLUIR","OK")</f>
        <v>#REF!</v>
      </c>
      <c r="AU30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5" s="76" t="str">
        <f>CONCATENATE(MID(D305,1,1),".",MID(D305,3,1),".",MID(D305,4,2),".",MID(D305,6,2),".",MID(D305,8,2),".",MID(D305,10,2),".",MID(D305,12,2))</f>
        <v>1.2.02.03.01.03.98</v>
      </c>
      <c r="AW305" s="77">
        <f>+LEN(CODIGOS2018[[#This Row],[POS PRE]])</f>
        <v>13</v>
      </c>
      <c r="AX305" s="76" t="b">
        <f>+EXACT(CODIGOS2018[[#This Row],[CODIGO AUTOMATICO CGR]],CODIGOS2018[[#This Row],[Código CGR]])</f>
        <v>1</v>
      </c>
      <c r="AY305" s="78" t="s">
        <v>370</v>
      </c>
      <c r="AZ305" s="78" t="b">
        <f>EXACT(CODIGOS2018[[#This Row],[Código FUT]],CODIGOS2018[[#This Row],[CODIFICACION MARCO FISCAL]])</f>
        <v>1</v>
      </c>
      <c r="BA305" s="81" t="s">
        <v>370</v>
      </c>
      <c r="BB305" s="82" t="b">
        <f>EXACT(CODIGOS2018[[#This Row],[Código FUT]],CODIGOS2018[[#This Row],[REPORTE II TRIM]])</f>
        <v>1</v>
      </c>
      <c r="BC305" s="135" t="e">
        <v>#N/A</v>
      </c>
      <c r="BD305" s="135" t="e">
        <f>EXACT(CODIGOS2018[[#This Row],[Código FUT]],CODIGOS2018[[#This Row],[FUT DECRETO LIQ 2019]])</f>
        <v>#N/A</v>
      </c>
    </row>
    <row r="306" spans="1:56" s="23" customFormat="1" ht="15" customHeight="1" x14ac:dyDescent="0.25">
      <c r="A30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0-0320 1105 110202010501 11020201 9999</v>
      </c>
      <c r="B306" s="4" t="s">
        <v>251</v>
      </c>
      <c r="C306" s="64">
        <v>1105</v>
      </c>
      <c r="D306" s="4" t="s">
        <v>109</v>
      </c>
      <c r="E306" s="64">
        <v>11020201</v>
      </c>
      <c r="F306" s="64">
        <v>9999</v>
      </c>
      <c r="G306" s="4" t="s">
        <v>448</v>
      </c>
      <c r="H306" s="65">
        <v>0</v>
      </c>
      <c r="I306" s="65">
        <v>0</v>
      </c>
      <c r="J306" s="65">
        <v>0</v>
      </c>
      <c r="K306" s="65">
        <v>0</v>
      </c>
      <c r="L306" s="65">
        <v>0</v>
      </c>
      <c r="M306" s="65">
        <v>0</v>
      </c>
      <c r="N306" s="65">
        <v>-6010030</v>
      </c>
      <c r="O306" s="24"/>
      <c r="P306" s="68">
        <f>CODIGOS2018[[#This Row],[RECAUDOS]]+CODIGOS2018[[#This Row],[AJUSTE]]</f>
        <v>-6010030</v>
      </c>
      <c r="Q30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6" s="60"/>
      <c r="T306" s="60"/>
      <c r="U306" s="26" t="s">
        <v>518</v>
      </c>
      <c r="V306" s="27" t="e">
        <f>IF(Q306="SALUD","SALUD",IF(CODIGOS2018[[#This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6" s="28">
        <v>10</v>
      </c>
      <c r="AA30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6" s="28" t="s">
        <v>471</v>
      </c>
      <c r="AC30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6" s="28" t="s">
        <v>460</v>
      </c>
      <c r="AE30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6" s="28" t="s">
        <v>371</v>
      </c>
      <c r="AG306" s="46" t="s">
        <v>539</v>
      </c>
      <c r="AH30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6" s="47" t="s">
        <v>348</v>
      </c>
      <c r="AJ30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6" s="72" t="str">
        <f>CONCATENATE(CODIGOS2018[[#This Row],[Código CGR]]," ",CODIGOS2018[[#This Row],[CGR OEI]]," ",CODIGOS2018[[#This Row],[CGR Dest]]," ",CODIGOS2018[[#This Row],[SIT FONDOS]])</f>
        <v>1.1.02.02.03.01.01.15 019 002 C</v>
      </c>
      <c r="AR306" s="73" t="e">
        <f>IF(AND(CODIGOS2018[[#This Row],[MARCA SALUD Y CONTRALORIA]]&lt;&gt;"SALUD",COUNTIF([1]!PLANOPROG[AUX LINEA],CODIGOS2018[[#This Row],[Aux PROG CGR]])=0),"INCLUIR","OK")</f>
        <v>#REF!</v>
      </c>
      <c r="AS306" s="72" t="str">
        <f>CONCATENATE(CODIGOS2018[[#This Row],[Código CGR]]," ",CODIGOS2018[[#This Row],[CGR OEI]]," ",CODIGOS2018[[#This Row],[CGR Dest]]," ",CODIGOS2018[[#This Row],[SIT FONDOS]]," ",CODIGOS2018[[#This Row],[CGR Tercero]])</f>
        <v>1.1.02.02.03.01.01.15 019 002 C 110000001700000</v>
      </c>
      <c r="AT306" s="73" t="e">
        <f>IF(AND(CODIGOS2018[[#This Row],[MARCA SALUD Y CONTRALORIA]]&lt;&gt;"SALUD",COUNTIF([1]!PLANOEJEC[AUX LINEA],CODIGOS2018[[#This Row],[Aux EJEC CGR]])=0),"INCLUIR","OK")</f>
        <v>#REF!</v>
      </c>
      <c r="AU30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6" s="76" t="str">
        <f>CONCATENATE(MID(D306,1,1),".",MID(D306,3,1),".",MID(D306,4,2),".",MID(D306,6,2),".",MID(D306,8,2),".",MID(D306,10,2),".",MID(D306,12,2))</f>
        <v>1.1.02.02.01.05.01</v>
      </c>
      <c r="AW306" s="77">
        <f>+LEN(CODIGOS2018[[#This Row],[POS PRE]])</f>
        <v>13</v>
      </c>
      <c r="AX306" s="76" t="b">
        <f>+EXACT(CODIGOS2018[[#This Row],[CODIGO AUTOMATICO CGR]],CODIGOS2018[[#This Row],[Código CGR]])</f>
        <v>0</v>
      </c>
      <c r="AY306" s="78" t="s">
        <v>348</v>
      </c>
      <c r="AZ306" s="78" t="b">
        <f>EXACT(CODIGOS2018[[#This Row],[Código FUT]],CODIGOS2018[[#This Row],[CODIFICACION MARCO FISCAL]])</f>
        <v>1</v>
      </c>
      <c r="BA306" s="81" t="s">
        <v>348</v>
      </c>
      <c r="BB306" s="82" t="b">
        <f>EXACT(CODIGOS2018[[#This Row],[Código FUT]],CODIGOS2018[[#This Row],[REPORTE II TRIM]])</f>
        <v>1</v>
      </c>
      <c r="BC306" s="135" t="s">
        <v>348</v>
      </c>
      <c r="BD306" s="135" t="b">
        <f>EXACT(CODIGOS2018[[#This Row],[Código FUT]],CODIGOS2018[[#This Row],[FUT DECRETO LIQ 2019]])</f>
        <v>1</v>
      </c>
    </row>
    <row r="307" spans="1:56" s="23" customFormat="1" ht="15" customHeight="1" x14ac:dyDescent="0.25">
      <c r="A30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0-0321 1105 110202030103010198 11020201 9999</v>
      </c>
      <c r="B307" s="4" t="s">
        <v>252</v>
      </c>
      <c r="C307" s="64">
        <v>1105</v>
      </c>
      <c r="D307" s="4" t="s">
        <v>56</v>
      </c>
      <c r="E307" s="64">
        <v>11020201</v>
      </c>
      <c r="F307" s="64">
        <v>9999</v>
      </c>
      <c r="G307" s="4" t="s">
        <v>131</v>
      </c>
      <c r="H307" s="65">
        <v>0</v>
      </c>
      <c r="I307" s="65">
        <v>0</v>
      </c>
      <c r="J307" s="65">
        <v>0</v>
      </c>
      <c r="K307" s="65">
        <v>0</v>
      </c>
      <c r="L307" s="65">
        <v>0</v>
      </c>
      <c r="M307" s="65">
        <v>0</v>
      </c>
      <c r="N307" s="65">
        <v>0</v>
      </c>
      <c r="O307" s="24"/>
      <c r="P307" s="68">
        <f>CODIGOS2018[[#This Row],[RECAUDOS]]+CODIGOS2018[[#This Row],[AJUSTE]]</f>
        <v>0</v>
      </c>
      <c r="Q30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7" s="60"/>
      <c r="T307" s="60"/>
      <c r="U307" s="26" t="s">
        <v>520</v>
      </c>
      <c r="V307" s="27" t="e">
        <f>IF(Q307="SALUD","SALUD",IF(CODIGOS2018[[#This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7" s="28">
        <v>10</v>
      </c>
      <c r="AA30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7" s="28" t="s">
        <v>471</v>
      </c>
      <c r="AC30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7" s="28" t="s">
        <v>489</v>
      </c>
      <c r="AE30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7" s="28" t="s">
        <v>371</v>
      </c>
      <c r="AG307" s="46" t="s">
        <v>546</v>
      </c>
      <c r="AH30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7" s="47" t="s">
        <v>348</v>
      </c>
      <c r="AJ30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7" s="72" t="str">
        <f>CONCATENATE(CODIGOS2018[[#This Row],[Código CGR]]," ",CODIGOS2018[[#This Row],[CGR OEI]]," ",CODIGOS2018[[#This Row],[CGR Dest]]," ",CODIGOS2018[[#This Row],[SIT FONDOS]])</f>
        <v>1.1.02.02.03.03.03.01.03.98 019 099 C</v>
      </c>
      <c r="AR307" s="73" t="e">
        <f>IF(AND(CODIGOS2018[[#This Row],[MARCA SALUD Y CONTRALORIA]]&lt;&gt;"SALUD",COUNTIF([1]!PLANOPROG[AUX LINEA],CODIGOS2018[[#This Row],[Aux PROG CGR]])=0),"INCLUIR","OK")</f>
        <v>#REF!</v>
      </c>
      <c r="AS307" s="72" t="str">
        <f>CONCATENATE(CODIGOS2018[[#This Row],[Código CGR]]," ",CODIGOS2018[[#This Row],[CGR OEI]]," ",CODIGOS2018[[#This Row],[CGR Dest]]," ",CODIGOS2018[[#This Row],[SIT FONDOS]]," ",CODIGOS2018[[#This Row],[CGR Tercero]])</f>
        <v>1.1.02.02.03.03.03.01.03.98 019 099 C 023211000000000</v>
      </c>
      <c r="AT307" s="73" t="e">
        <f>IF(AND(CODIGOS2018[[#This Row],[MARCA SALUD Y CONTRALORIA]]&lt;&gt;"SALUD",COUNTIF([1]!PLANOEJEC[AUX LINEA],CODIGOS2018[[#This Row],[Aux EJEC CGR]])=0),"INCLUIR","OK")</f>
        <v>#REF!</v>
      </c>
      <c r="AU30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7" s="76" t="str">
        <f t="shared" ref="AV307:AV312" si="8">CONCATENATE(MID(D307,1,1),".",MID(D307,3,1),".",MID(D307,4,2),".",MID(D307,6,2),".",MID(D307,8,2),".",MID(D307,10,2),".",MID(D307,12,2),".",MID(D307,14,2),".",MID(D307,16,2),".",MID(D307,18,2))</f>
        <v>1.1.02.02.03.01.03.01.01.98</v>
      </c>
      <c r="AW307" s="77">
        <f>+LEN(CODIGOS2018[[#This Row],[POS PRE]])</f>
        <v>19</v>
      </c>
      <c r="AX307" s="76" t="b">
        <f>+EXACT(CODIGOS2018[[#This Row],[CODIGO AUTOMATICO CGR]],CODIGOS2018[[#This Row],[Código CGR]])</f>
        <v>0</v>
      </c>
      <c r="AY307" s="78" t="s">
        <v>348</v>
      </c>
      <c r="AZ307" s="78" t="b">
        <f>EXACT(CODIGOS2018[[#This Row],[Código FUT]],CODIGOS2018[[#This Row],[CODIFICACION MARCO FISCAL]])</f>
        <v>1</v>
      </c>
      <c r="BA307" s="81" t="s">
        <v>348</v>
      </c>
      <c r="BB307" s="82" t="b">
        <f>EXACT(CODIGOS2018[[#This Row],[Código FUT]],CODIGOS2018[[#This Row],[REPORTE II TRIM]])</f>
        <v>1</v>
      </c>
      <c r="BC307" s="135" t="e">
        <v>#N/A</v>
      </c>
      <c r="BD307" s="135" t="e">
        <f>EXACT(CODIGOS2018[[#This Row],[Código FUT]],CODIGOS2018[[#This Row],[FUT DECRETO LIQ 2019]])</f>
        <v>#N/A</v>
      </c>
    </row>
    <row r="308" spans="1:56" s="23" customFormat="1" ht="15" customHeight="1" x14ac:dyDescent="0.25">
      <c r="A30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0-0321 1105 110202030103010198 12020301 9999</v>
      </c>
      <c r="B308" s="4" t="s">
        <v>252</v>
      </c>
      <c r="C308" s="64">
        <v>1105</v>
      </c>
      <c r="D308" s="4" t="s">
        <v>56</v>
      </c>
      <c r="E308" s="64">
        <v>12020301</v>
      </c>
      <c r="F308" s="64">
        <v>9999</v>
      </c>
      <c r="G308" s="4" t="s">
        <v>131</v>
      </c>
      <c r="H308" s="65">
        <v>0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>
        <v>-150383</v>
      </c>
      <c r="O308" s="24"/>
      <c r="P308" s="68">
        <f>CODIGOS2018[[#This Row],[RECAUDOS]]+CODIGOS2018[[#This Row],[AJUSTE]]</f>
        <v>-150383</v>
      </c>
      <c r="Q30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8" s="60"/>
      <c r="T308" s="60"/>
      <c r="U308" s="26" t="s">
        <v>520</v>
      </c>
      <c r="V308" s="27" t="e">
        <f>IF(Q308="SALUD","SALUD",IF(CODIGOS2018[[#This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8" s="28">
        <v>10</v>
      </c>
      <c r="AA30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8" s="28" t="s">
        <v>471</v>
      </c>
      <c r="AC30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8" s="28" t="s">
        <v>524</v>
      </c>
      <c r="AE30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8" s="28" t="s">
        <v>371</v>
      </c>
      <c r="AG308" s="46" t="s">
        <v>546</v>
      </c>
      <c r="AH30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8" s="47" t="s">
        <v>348</v>
      </c>
      <c r="AJ30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8" s="72" t="str">
        <f>CONCATENATE(CODIGOS2018[[#This Row],[Código CGR]]," ",CODIGOS2018[[#This Row],[CGR OEI]]," ",CODIGOS2018[[#This Row],[CGR Dest]]," ",CODIGOS2018[[#This Row],[SIT FONDOS]])</f>
        <v>1.1.02.02.03.03.03.01.03.98 019 091 C</v>
      </c>
      <c r="AR308" s="73" t="e">
        <f>IF(AND(CODIGOS2018[[#This Row],[MARCA SALUD Y CONTRALORIA]]&lt;&gt;"SALUD",COUNTIF([1]!PLANOPROG[AUX LINEA],CODIGOS2018[[#This Row],[Aux PROG CGR]])=0),"INCLUIR","OK")</f>
        <v>#REF!</v>
      </c>
      <c r="AS308" s="72" t="str">
        <f>CONCATENATE(CODIGOS2018[[#This Row],[Código CGR]]," ",CODIGOS2018[[#This Row],[CGR OEI]]," ",CODIGOS2018[[#This Row],[CGR Dest]]," ",CODIGOS2018[[#This Row],[SIT FONDOS]]," ",CODIGOS2018[[#This Row],[CGR Tercero]])</f>
        <v>1.1.02.02.03.03.03.01.03.98 019 091 C 023211000000000</v>
      </c>
      <c r="AT308" s="73" t="e">
        <f>IF(AND(CODIGOS2018[[#This Row],[MARCA SALUD Y CONTRALORIA]]&lt;&gt;"SALUD",COUNTIF([1]!PLANOEJEC[AUX LINEA],CODIGOS2018[[#This Row],[Aux EJEC CGR]])=0),"INCLUIR","OK")</f>
        <v>#REF!</v>
      </c>
      <c r="AU30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8" s="76" t="str">
        <f t="shared" si="8"/>
        <v>1.1.02.02.03.01.03.01.01.98</v>
      </c>
      <c r="AW308" s="77">
        <f>+LEN(CODIGOS2018[[#This Row],[POS PRE]])</f>
        <v>19</v>
      </c>
      <c r="AX308" s="76" t="b">
        <f>+EXACT(CODIGOS2018[[#This Row],[CODIGO AUTOMATICO CGR]],CODIGOS2018[[#This Row],[Código CGR]])</f>
        <v>0</v>
      </c>
      <c r="AY308" s="78" t="s">
        <v>348</v>
      </c>
      <c r="AZ308" s="78" t="b">
        <f>EXACT(CODIGOS2018[[#This Row],[Código FUT]],CODIGOS2018[[#This Row],[CODIFICACION MARCO FISCAL]])</f>
        <v>1</v>
      </c>
      <c r="BA308" s="81" t="s">
        <v>348</v>
      </c>
      <c r="BB308" s="82" t="b">
        <f>EXACT(CODIGOS2018[[#This Row],[Código FUT]],CODIGOS2018[[#This Row],[REPORTE II TRIM]])</f>
        <v>1</v>
      </c>
      <c r="BC308" s="135" t="e">
        <v>#N/A</v>
      </c>
      <c r="BD308" s="135" t="e">
        <f>EXACT(CODIGOS2018[[#This Row],[Código FUT]],CODIGOS2018[[#This Row],[FUT DECRETO LIQ 2019]])</f>
        <v>#N/A</v>
      </c>
    </row>
    <row r="309" spans="1:56" s="23" customFormat="1" ht="15" customHeight="1" x14ac:dyDescent="0.25">
      <c r="A30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0-0322 1105 110202030103010198 11020201 9999</v>
      </c>
      <c r="B309" s="4" t="s">
        <v>253</v>
      </c>
      <c r="C309" s="64">
        <v>1105</v>
      </c>
      <c r="D309" s="4" t="s">
        <v>56</v>
      </c>
      <c r="E309" s="64">
        <v>11020201</v>
      </c>
      <c r="F309" s="64">
        <v>9999</v>
      </c>
      <c r="G309" s="4" t="s">
        <v>131</v>
      </c>
      <c r="H309" s="65">
        <v>0</v>
      </c>
      <c r="I309" s="65">
        <v>0</v>
      </c>
      <c r="J309" s="65">
        <v>0</v>
      </c>
      <c r="K309" s="65">
        <v>-208000000</v>
      </c>
      <c r="L309" s="65">
        <v>0</v>
      </c>
      <c r="M309" s="65">
        <v>-208000000</v>
      </c>
      <c r="N309" s="65">
        <v>-252071604</v>
      </c>
      <c r="O309" s="24"/>
      <c r="P309" s="68">
        <f>CODIGOS2018[[#This Row],[RECAUDOS]]+CODIGOS2018[[#This Row],[AJUSTE]]</f>
        <v>-252071604</v>
      </c>
      <c r="Q30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0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09" s="60"/>
      <c r="T309" s="60"/>
      <c r="U309" s="26" t="s">
        <v>562</v>
      </c>
      <c r="V309" s="27" t="e">
        <f>IF(Q309="SALUD","SALUD",IF(CODIGOS2018[[#This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0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0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0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09" s="28">
        <v>10</v>
      </c>
      <c r="AA30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09" s="28" t="s">
        <v>471</v>
      </c>
      <c r="AC30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09" s="28" t="s">
        <v>500</v>
      </c>
      <c r="AE30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09" s="28" t="s">
        <v>371</v>
      </c>
      <c r="AG309" s="46" t="s">
        <v>539</v>
      </c>
      <c r="AH30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09" s="47" t="s">
        <v>561</v>
      </c>
      <c r="AJ30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0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0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0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09" s="72" t="str">
        <f>CONCATENATE(CODIGOS2018[[#This Row],[Código CGR]]," ",CODIGOS2018[[#This Row],[CGR OEI]]," ",CODIGOS2018[[#This Row],[CGR Dest]]," ",CODIGOS2018[[#This Row],[SIT FONDOS]])</f>
        <v>1.2.02.98 019 039 C</v>
      </c>
      <c r="AR309" s="73" t="e">
        <f>IF(AND(CODIGOS2018[[#This Row],[MARCA SALUD Y CONTRALORIA]]&lt;&gt;"SALUD",COUNTIF([1]!PLANOPROG[AUX LINEA],CODIGOS2018[[#This Row],[Aux PROG CGR]])=0),"INCLUIR","OK")</f>
        <v>#REF!</v>
      </c>
      <c r="AS309" s="72" t="str">
        <f>CONCATENATE(CODIGOS2018[[#This Row],[Código CGR]]," ",CODIGOS2018[[#This Row],[CGR OEI]]," ",CODIGOS2018[[#This Row],[CGR Dest]]," ",CODIGOS2018[[#This Row],[SIT FONDOS]]," ",CODIGOS2018[[#This Row],[CGR Tercero]])</f>
        <v>1.2.02.98 019 039 C 110000001700000</v>
      </c>
      <c r="AT309" s="73" t="e">
        <f>IF(AND(CODIGOS2018[[#This Row],[MARCA SALUD Y CONTRALORIA]]&lt;&gt;"SALUD",COUNTIF([1]!PLANOEJEC[AUX LINEA],CODIGOS2018[[#This Row],[Aux EJEC CGR]])=0),"INCLUIR","OK")</f>
        <v>#REF!</v>
      </c>
      <c r="AU30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09" s="76" t="str">
        <f t="shared" si="8"/>
        <v>1.1.02.02.03.01.03.01.01.98</v>
      </c>
      <c r="AW309" s="77">
        <f>+LEN(CODIGOS2018[[#This Row],[POS PRE]])</f>
        <v>19</v>
      </c>
      <c r="AX309" s="76" t="b">
        <f>+EXACT(CODIGOS2018[[#This Row],[CODIGO AUTOMATICO CGR]],CODIGOS2018[[#This Row],[Código CGR]])</f>
        <v>0</v>
      </c>
      <c r="AY309" s="78" t="s">
        <v>348</v>
      </c>
      <c r="AZ309" s="78" t="b">
        <f>EXACT(CODIGOS2018[[#This Row],[Código FUT]],CODIGOS2018[[#This Row],[CODIFICACION MARCO FISCAL]])</f>
        <v>0</v>
      </c>
      <c r="BA309" s="81" t="s">
        <v>348</v>
      </c>
      <c r="BB309" s="82" t="b">
        <f>EXACT(CODIGOS2018[[#This Row],[Código FUT]],CODIGOS2018[[#This Row],[REPORTE II TRIM]])</f>
        <v>0</v>
      </c>
      <c r="BC309" s="135" t="e">
        <v>#N/A</v>
      </c>
      <c r="BD309" s="135" t="e">
        <f>EXACT(CODIGOS2018[[#This Row],[Código FUT]],CODIGOS2018[[#This Row],[FUT DECRETO LIQ 2019]])</f>
        <v>#N/A</v>
      </c>
    </row>
    <row r="310" spans="1:56" s="23" customFormat="1" ht="15" customHeight="1" x14ac:dyDescent="0.25">
      <c r="A31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0-0322 1105 120202030103010198 12020500 9999</v>
      </c>
      <c r="B310" s="4" t="s">
        <v>253</v>
      </c>
      <c r="C310" s="64">
        <v>1105</v>
      </c>
      <c r="D310" s="4" t="s">
        <v>614</v>
      </c>
      <c r="E310" s="64">
        <v>12020500</v>
      </c>
      <c r="F310" s="64">
        <v>9999</v>
      </c>
      <c r="G310" s="4" t="s">
        <v>615</v>
      </c>
      <c r="H310" s="65">
        <v>0</v>
      </c>
      <c r="I310" s="65">
        <v>0</v>
      </c>
      <c r="J310" s="65">
        <v>0</v>
      </c>
      <c r="K310" s="65">
        <v>-39760534</v>
      </c>
      <c r="L310" s="65">
        <v>0</v>
      </c>
      <c r="M310" s="65">
        <v>-39760534</v>
      </c>
      <c r="N310" s="65">
        <v>0</v>
      </c>
      <c r="O310" s="24"/>
      <c r="P310" s="68">
        <f>CODIGOS2018[[#This Row],[RECAUDOS]]+CODIGOS2018[[#This Row],[AJUSTE]]</f>
        <v>0</v>
      </c>
      <c r="Q31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0" s="60"/>
      <c r="T310" s="60"/>
      <c r="U310" s="26" t="s">
        <v>562</v>
      </c>
      <c r="V310" s="27" t="e">
        <f>IF(Q310="SALUD","SALUD",IF(CODIGOS2018[[#This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0" s="28">
        <v>10</v>
      </c>
      <c r="AA31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0" s="28" t="s">
        <v>471</v>
      </c>
      <c r="AC31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0" s="28" t="s">
        <v>500</v>
      </c>
      <c r="AE31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0" s="28" t="s">
        <v>371</v>
      </c>
      <c r="AG310" s="46" t="s">
        <v>539</v>
      </c>
      <c r="AH31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0" s="47" t="s">
        <v>561</v>
      </c>
      <c r="AJ31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0" s="72" t="str">
        <f>CONCATENATE(CODIGOS2018[[#This Row],[Código CGR]]," ",CODIGOS2018[[#This Row],[CGR OEI]]," ",CODIGOS2018[[#This Row],[CGR Dest]]," ",CODIGOS2018[[#This Row],[SIT FONDOS]])</f>
        <v>1.2.02.98 019 039 C</v>
      </c>
      <c r="AR310" s="73" t="e">
        <f>IF(AND(CODIGOS2018[[#This Row],[MARCA SALUD Y CONTRALORIA]]&lt;&gt;"SALUD",COUNTIF([1]!PLANOPROG[AUX LINEA],CODIGOS2018[[#This Row],[Aux PROG CGR]])=0),"INCLUIR","OK")</f>
        <v>#REF!</v>
      </c>
      <c r="AS310" s="72" t="str">
        <f>CONCATENATE(CODIGOS2018[[#This Row],[Código CGR]]," ",CODIGOS2018[[#This Row],[CGR OEI]]," ",CODIGOS2018[[#This Row],[CGR Dest]]," ",CODIGOS2018[[#This Row],[SIT FONDOS]]," ",CODIGOS2018[[#This Row],[CGR Tercero]])</f>
        <v>1.2.02.98 019 039 C 110000001700000</v>
      </c>
      <c r="AT310" s="73" t="e">
        <f>IF(AND(CODIGOS2018[[#This Row],[MARCA SALUD Y CONTRALORIA]]&lt;&gt;"SALUD",COUNTIF([1]!PLANOEJEC[AUX LINEA],CODIGOS2018[[#This Row],[Aux EJEC CGR]])=0),"INCLUIR","OK")</f>
        <v>#REF!</v>
      </c>
      <c r="AU31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0" s="76" t="str">
        <f t="shared" si="8"/>
        <v>1.2.02.02.03.01.03.01.01.98</v>
      </c>
      <c r="AW310" s="77">
        <f>+LEN(CODIGOS2018[[#This Row],[POS PRE]])</f>
        <v>19</v>
      </c>
      <c r="AX310" s="76" t="b">
        <f>+EXACT(CODIGOS2018[[#This Row],[CODIGO AUTOMATICO CGR]],CODIGOS2018[[#This Row],[Código CGR]])</f>
        <v>0</v>
      </c>
      <c r="AY310" s="78" t="s">
        <v>348</v>
      </c>
      <c r="AZ310" s="78" t="b">
        <f>EXACT(CODIGOS2018[[#This Row],[Código FUT]],CODIGOS2018[[#This Row],[CODIFICACION MARCO FISCAL]])</f>
        <v>0</v>
      </c>
      <c r="BA310" s="81" t="s">
        <v>348</v>
      </c>
      <c r="BB310" s="82" t="b">
        <f>EXACT(CODIGOS2018[[#This Row],[Código FUT]],CODIGOS2018[[#This Row],[REPORTE II TRIM]])</f>
        <v>0</v>
      </c>
      <c r="BC310" s="135" t="e">
        <v>#N/A</v>
      </c>
      <c r="BD310" s="135" t="e">
        <f>EXACT(CODIGOS2018[[#This Row],[Código FUT]],CODIGOS2018[[#This Row],[FUT DECRETO LIQ 2019]])</f>
        <v>#N/A</v>
      </c>
    </row>
    <row r="311" spans="1:56" s="23" customFormat="1" ht="15" customHeight="1" x14ac:dyDescent="0.25">
      <c r="A31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0-0323 1105 110202030103010198 11020201 9999</v>
      </c>
      <c r="B311" s="4" t="s">
        <v>254</v>
      </c>
      <c r="C311" s="64">
        <v>1105</v>
      </c>
      <c r="D311" s="4" t="s">
        <v>56</v>
      </c>
      <c r="E311" s="64">
        <v>11020201</v>
      </c>
      <c r="F311" s="64">
        <v>9999</v>
      </c>
      <c r="G311" s="4" t="s">
        <v>131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0</v>
      </c>
      <c r="N311" s="65">
        <v>-5921474</v>
      </c>
      <c r="O311" s="24"/>
      <c r="P311" s="68">
        <f>CODIGOS2018[[#This Row],[RECAUDOS]]+CODIGOS2018[[#This Row],[AJUSTE]]</f>
        <v>-5921474</v>
      </c>
      <c r="Q31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1" s="60"/>
      <c r="T311" s="60"/>
      <c r="U311" s="26" t="s">
        <v>563</v>
      </c>
      <c r="V311" s="27" t="e">
        <f>IF(Q311="SALUD","SALUD",IF(CODIGOS2018[[#This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1" s="28">
        <v>10</v>
      </c>
      <c r="AA31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1" s="28" t="s">
        <v>471</v>
      </c>
      <c r="AC31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1" s="28" t="s">
        <v>469</v>
      </c>
      <c r="AE31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1" s="28" t="s">
        <v>371</v>
      </c>
      <c r="AG311" s="46" t="s">
        <v>542</v>
      </c>
      <c r="AH31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1" s="47" t="s">
        <v>348</v>
      </c>
      <c r="AJ31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1" s="72" t="str">
        <f>CONCATENATE(CODIGOS2018[[#This Row],[Código CGR]]," ",CODIGOS2018[[#This Row],[CGR OEI]]," ",CODIGOS2018[[#This Row],[CGR Dest]]," ",CODIGOS2018[[#This Row],[SIT FONDOS]])</f>
        <v>1.1.02.02.03.01.03.01.01.01 019 070 C</v>
      </c>
      <c r="AR311" s="73" t="e">
        <f>IF(AND(CODIGOS2018[[#This Row],[MARCA SALUD Y CONTRALORIA]]&lt;&gt;"SALUD",COUNTIF([1]!PLANOPROG[AUX LINEA],CODIGOS2018[[#This Row],[Aux PROG CGR]])=0),"INCLUIR","OK")</f>
        <v>#REF!</v>
      </c>
      <c r="AS311" s="72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1.1.02.02.03.01.03.01.01.01 019 070 C 023306000000000</v>
      </c>
      <c r="AT311" s="73" t="e">
        <f>IF(AND(CODIGOS2018[[#This Row],[MARCA SALUD Y CONTRALORIA]]&lt;&gt;"SALUD",COUNTIF([1]!PLANOEJEC[AUX LINEA],CODIGOS2018[[#This Row],[Aux EJEC CGR]])=0),"INCLUIR","OK")</f>
        <v>#REF!</v>
      </c>
      <c r="AU31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1" s="76" t="str">
        <f t="shared" si="8"/>
        <v>1.1.02.02.03.01.03.01.01.98</v>
      </c>
      <c r="AW311" s="77">
        <f>+LEN(CODIGOS2018[[#This Row],[POS PRE]])</f>
        <v>19</v>
      </c>
      <c r="AX311" s="76" t="b">
        <f>+EXACT(CODIGOS2018[[#This Row],[CODIGO AUTOMATICO CGR]],CODIGOS2018[[#This Row],[Código CGR]])</f>
        <v>0</v>
      </c>
      <c r="AY311" s="78" t="s">
        <v>348</v>
      </c>
      <c r="AZ311" s="78" t="b">
        <f>EXACT(CODIGOS2018[[#This Row],[Código FUT]],CODIGOS2018[[#This Row],[CODIFICACION MARCO FISCAL]])</f>
        <v>1</v>
      </c>
      <c r="BA311" s="81" t="s">
        <v>348</v>
      </c>
      <c r="BB311" s="82" t="b">
        <f>EXACT(CODIGOS2018[[#This Row],[Código FUT]],CODIGOS2018[[#This Row],[REPORTE II TRIM]])</f>
        <v>1</v>
      </c>
      <c r="BC311" s="135" t="e">
        <v>#N/A</v>
      </c>
      <c r="BD311" s="135" t="e">
        <f>EXACT(CODIGOS2018[[#This Row],[Código FUT]],CODIGOS2018[[#This Row],[FUT DECRETO LIQ 2019]])</f>
        <v>#N/A</v>
      </c>
    </row>
    <row r="312" spans="1:56" s="23" customFormat="1" ht="15" customHeight="1" x14ac:dyDescent="0.25">
      <c r="A31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0-0323 1105 110202030103010198 12020301 9999</v>
      </c>
      <c r="B312" s="4" t="s">
        <v>254</v>
      </c>
      <c r="C312" s="64">
        <v>1105</v>
      </c>
      <c r="D312" s="4" t="s">
        <v>56</v>
      </c>
      <c r="E312" s="64">
        <v>12020301</v>
      </c>
      <c r="F312" s="64">
        <v>9999</v>
      </c>
      <c r="G312" s="4" t="s">
        <v>131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  <c r="N312" s="65">
        <v>0</v>
      </c>
      <c r="O312" s="24"/>
      <c r="P312" s="68">
        <f>CODIGOS2018[[#This Row],[RECAUDOS]]+CODIGOS2018[[#This Row],[AJUSTE]]</f>
        <v>0</v>
      </c>
      <c r="Q31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2" s="60"/>
      <c r="T312" s="60"/>
      <c r="U312" s="26" t="s">
        <v>563</v>
      </c>
      <c r="V312" s="27" t="e">
        <f>IF(Q312="SALUD","SALUD",IF(CODIGOS2018[[#This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2" s="28">
        <v>10</v>
      </c>
      <c r="AA31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2" s="28" t="s">
        <v>471</v>
      </c>
      <c r="AC31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2" s="28" t="s">
        <v>469</v>
      </c>
      <c r="AE31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2" s="28" t="s">
        <v>371</v>
      </c>
      <c r="AG312" s="46" t="s">
        <v>542</v>
      </c>
      <c r="AH31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2" s="47" t="s">
        <v>348</v>
      </c>
      <c r="AJ31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2" s="72" t="str">
        <f>CONCATENATE(CODIGOS2018[[#This Row],[Código CGR]]," ",CODIGOS2018[[#This Row],[CGR OEI]]," ",CODIGOS2018[[#This Row],[CGR Dest]]," ",CODIGOS2018[[#This Row],[SIT FONDOS]])</f>
        <v>1.1.02.02.03.01.03.01.01.01 019 070 C</v>
      </c>
      <c r="AR312" s="73" t="e">
        <f>IF(AND(CODIGOS2018[[#This Row],[MARCA SALUD Y CONTRALORIA]]&lt;&gt;"SALUD",COUNTIF([1]!PLANOPROG[AUX LINEA],CODIGOS2018[[#This Row],[Aux PROG CGR]])=0),"INCLUIR","OK")</f>
        <v>#REF!</v>
      </c>
      <c r="AS312" s="72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1.1.02.02.03.01.03.01.01.01 019 070 C 023306000000000</v>
      </c>
      <c r="AT312" s="73" t="e">
        <f>IF(AND(CODIGOS2018[[#This Row],[MARCA SALUD Y CONTRALORIA]]&lt;&gt;"SALUD",COUNTIF([1]!PLANOEJEC[AUX LINEA],CODIGOS2018[[#This Row],[Aux EJEC CGR]])=0),"INCLUIR","OK")</f>
        <v>#REF!</v>
      </c>
      <c r="AU31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2" s="76" t="str">
        <f t="shared" si="8"/>
        <v>1.1.02.02.03.01.03.01.01.98</v>
      </c>
      <c r="AW312" s="77">
        <f>+LEN(CODIGOS2018[[#This Row],[POS PRE]])</f>
        <v>19</v>
      </c>
      <c r="AX312" s="76" t="b">
        <f>+EXACT(CODIGOS2018[[#This Row],[CODIGO AUTOMATICO CGR]],CODIGOS2018[[#This Row],[Código CGR]])</f>
        <v>0</v>
      </c>
      <c r="AY312" s="78" t="s">
        <v>348</v>
      </c>
      <c r="AZ312" s="78" t="b">
        <f>EXACT(CODIGOS2018[[#This Row],[Código FUT]],CODIGOS2018[[#This Row],[CODIFICACION MARCO FISCAL]])</f>
        <v>1</v>
      </c>
      <c r="BA312" s="81" t="s">
        <v>348</v>
      </c>
      <c r="BB312" s="82" t="b">
        <f>EXACT(CODIGOS2018[[#This Row],[Código FUT]],CODIGOS2018[[#This Row],[REPORTE II TRIM]])</f>
        <v>1</v>
      </c>
      <c r="BC312" s="135" t="e">
        <v>#N/A</v>
      </c>
      <c r="BD312" s="135" t="e">
        <f>EXACT(CODIGOS2018[[#This Row],[Código FUT]],CODIGOS2018[[#This Row],[FUT DECRETO LIQ 2019]])</f>
        <v>#N/A</v>
      </c>
    </row>
    <row r="313" spans="1:56" s="23" customFormat="1" ht="15" customHeight="1" x14ac:dyDescent="0.25">
      <c r="A31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0-0324 1105 1202050501 12020501 9999</v>
      </c>
      <c r="B313" s="4" t="s">
        <v>255</v>
      </c>
      <c r="C313" s="64">
        <v>1105</v>
      </c>
      <c r="D313" s="4" t="s">
        <v>110</v>
      </c>
      <c r="E313" s="64">
        <v>12020501</v>
      </c>
      <c r="F313" s="64">
        <v>9999</v>
      </c>
      <c r="G313" s="4" t="s">
        <v>449</v>
      </c>
      <c r="H313" s="65">
        <v>0</v>
      </c>
      <c r="I313" s="65">
        <v>0</v>
      </c>
      <c r="J313" s="65">
        <v>0</v>
      </c>
      <c r="K313" s="65">
        <v>-20000000</v>
      </c>
      <c r="L313" s="65">
        <v>20000000</v>
      </c>
      <c r="M313" s="65">
        <v>0</v>
      </c>
      <c r="N313" s="65">
        <v>-23895147</v>
      </c>
      <c r="O313" s="24"/>
      <c r="P313" s="68">
        <f>CODIGOS2018[[#This Row],[RECAUDOS]]+CODIGOS2018[[#This Row],[AJUSTE]]</f>
        <v>-23895147</v>
      </c>
      <c r="Q31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3" s="60"/>
      <c r="T313" s="60"/>
      <c r="U313" s="26" t="s">
        <v>562</v>
      </c>
      <c r="V313" s="27" t="e">
        <f>IF(Q313="SALUD","SALUD",IF(CODIGOS2018[[#This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3" s="28">
        <v>10</v>
      </c>
      <c r="AA31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3" s="28" t="s">
        <v>471</v>
      </c>
      <c r="AC31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3" s="28" t="s">
        <v>551</v>
      </c>
      <c r="AE31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3" s="28" t="s">
        <v>371</v>
      </c>
      <c r="AG313" s="46" t="s">
        <v>462</v>
      </c>
      <c r="AH31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3" s="47" t="s">
        <v>820</v>
      </c>
      <c r="AJ31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3" s="72" t="str">
        <f>CONCATENATE(CODIGOS2018[[#This Row],[Código CGR]]," ",CODIGOS2018[[#This Row],[CGR OEI]]," ",CODIGOS2018[[#This Row],[CGR Dest]]," ",CODIGOS2018[[#This Row],[SIT FONDOS]])</f>
        <v>1.2.02.98 019 078 C</v>
      </c>
      <c r="AR313" s="73" t="e">
        <f>IF(AND(CODIGOS2018[[#This Row],[MARCA SALUD Y CONTRALORIA]]&lt;&gt;"SALUD",COUNTIF([1]!PLANOPROG[AUX LINEA],CODIGOS2018[[#This Row],[Aux PROG CGR]])=0),"INCLUIR","OK")</f>
        <v>#REF!</v>
      </c>
      <c r="AS313" s="72" t="str">
        <f>CONCATENATE(CODIGOS2018[[#This Row],[Código CGR]]," ",CODIGOS2018[[#This Row],[CGR OEI]]," ",CODIGOS2018[[#This Row],[CGR Dest]]," ",CODIGOS2018[[#This Row],[SIT FONDOS]]," ",CODIGOS2018[[#This Row],[CGR Tercero]])</f>
        <v>1.2.02.98 019 078 C 000000000000000</v>
      </c>
      <c r="AT313" s="73" t="e">
        <f>IF(AND(CODIGOS2018[[#This Row],[MARCA SALUD Y CONTRALORIA]]&lt;&gt;"SALUD",COUNTIF([1]!PLANOEJEC[AUX LINEA],CODIGOS2018[[#This Row],[Aux EJEC CGR]])=0),"INCLUIR","OK")</f>
        <v>#REF!</v>
      </c>
      <c r="AU31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3" s="76" t="str">
        <f>CONCATENATE(MID(D313,1,1),".",MID(D313,3,1),".",MID(D313,4,2),".",MID(D313,6,2),".",MID(D313,8,2),".",MID(D313,10,2))</f>
        <v>1.2.02.05.05.01</v>
      </c>
      <c r="AW313" s="77">
        <f>+LEN(CODIGOS2018[[#This Row],[POS PRE]])</f>
        <v>11</v>
      </c>
      <c r="AX313" s="76" t="b">
        <f>+EXACT(CODIGOS2018[[#This Row],[CODIGO AUTOMATICO CGR]],CODIGOS2018[[#This Row],[Código CGR]])</f>
        <v>0</v>
      </c>
      <c r="AY313" s="78" t="s">
        <v>820</v>
      </c>
      <c r="AZ313" s="78" t="b">
        <f>EXACT(CODIGOS2018[[#This Row],[Código FUT]],CODIGOS2018[[#This Row],[CODIFICACION MARCO FISCAL]])</f>
        <v>1</v>
      </c>
      <c r="BA313" s="81" t="s">
        <v>373</v>
      </c>
      <c r="BB313" s="82" t="b">
        <f>EXACT(CODIGOS2018[[#This Row],[Código FUT]],CODIGOS2018[[#This Row],[REPORTE II TRIM]])</f>
        <v>0</v>
      </c>
      <c r="BC313" s="135" t="e">
        <v>#N/A</v>
      </c>
      <c r="BD313" s="135" t="e">
        <f>EXACT(CODIGOS2018[[#This Row],[Código FUT]],CODIGOS2018[[#This Row],[FUT DECRETO LIQ 2019]])</f>
        <v>#N/A</v>
      </c>
    </row>
    <row r="314" spans="1:56" s="23" customFormat="1" ht="15" customHeight="1" x14ac:dyDescent="0.25">
      <c r="A31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0-0327 1118 110202030101090101 11020201 9999</v>
      </c>
      <c r="B314" s="4" t="s">
        <v>256</v>
      </c>
      <c r="C314" s="64">
        <v>1118</v>
      </c>
      <c r="D314" s="4" t="s">
        <v>86</v>
      </c>
      <c r="E314" s="64">
        <v>11020201</v>
      </c>
      <c r="F314" s="64">
        <v>9999</v>
      </c>
      <c r="G314" s="4" t="s">
        <v>434</v>
      </c>
      <c r="H314" s="65">
        <v>0</v>
      </c>
      <c r="I314" s="65">
        <v>0</v>
      </c>
      <c r="J314" s="65">
        <v>0</v>
      </c>
      <c r="K314" s="65">
        <v>-1344010051</v>
      </c>
      <c r="L314" s="65">
        <v>847717016</v>
      </c>
      <c r="M314" s="65">
        <v>-496293035</v>
      </c>
      <c r="N314" s="65">
        <v>-1128555873</v>
      </c>
      <c r="O314" s="24"/>
      <c r="P314" s="68">
        <f>CODIGOS2018[[#This Row],[RECAUDOS]]+CODIGOS2018[[#This Row],[AJUSTE]]</f>
        <v>-1128555873</v>
      </c>
      <c r="Q31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4" s="60"/>
      <c r="T314" s="60"/>
      <c r="U314" s="26" t="s">
        <v>516</v>
      </c>
      <c r="V314" s="27" t="e">
        <f>IF(Q314="SALUD","SALUD",IF(CODIGOS2018[[#This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4" s="28">
        <v>10</v>
      </c>
      <c r="AA31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4" s="28" t="s">
        <v>513</v>
      </c>
      <c r="AC31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4" s="28" t="s">
        <v>517</v>
      </c>
      <c r="AE31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4" s="28" t="s">
        <v>371</v>
      </c>
      <c r="AG314" s="46" t="s">
        <v>541</v>
      </c>
      <c r="AH31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4" s="47" t="s">
        <v>341</v>
      </c>
      <c r="AJ31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4" s="72" t="str">
        <f>CONCATENATE(CODIGOS2018[[#This Row],[Código CGR]]," ",CODIGOS2018[[#This Row],[CGR OEI]]," ",CODIGOS2018[[#This Row],[CGR Dest]]," ",CODIGOS2018[[#This Row],[SIT FONDOS]])</f>
        <v>1.1.02.02.03.01.01.08 013 021 C</v>
      </c>
      <c r="AR314" s="73" t="e">
        <f>IF(AND(CODIGOS2018[[#This Row],[MARCA SALUD Y CONTRALORIA]]&lt;&gt;"SALUD",COUNTIF([1]!PLANOPROG[AUX LINEA],CODIGOS2018[[#This Row],[Aux PROG CGR]])=0),"INCLUIR","OK")</f>
        <v>#REF!</v>
      </c>
      <c r="AS314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1.1.02.02.03.01.01.08 013 021 C 011301010000000</v>
      </c>
      <c r="AT314" s="73" t="e">
        <f>IF(AND(CODIGOS2018[[#This Row],[MARCA SALUD Y CONTRALORIA]]&lt;&gt;"SALUD",COUNTIF([1]!PLANOEJEC[AUX LINEA],CODIGOS2018[[#This Row],[Aux EJEC CGR]])=0),"INCLUIR","OK")</f>
        <v>#REF!</v>
      </c>
      <c r="AU31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4" s="76" t="str">
        <f>CONCATENATE(MID(D314,1,1),".",MID(D314,3,1),".",MID(D314,4,2),".",MID(D314,6,2),".",MID(D314,8,2),".",MID(D314,10,2),".",MID(D314,12,2),".",MID(D314,14,2),".",MID(D314,16,2),".",MID(D314,18,2))</f>
        <v>1.1.02.02.03.01.01.09.01.01</v>
      </c>
      <c r="AW314" s="77">
        <f>+LEN(CODIGOS2018[[#This Row],[POS PRE]])</f>
        <v>19</v>
      </c>
      <c r="AX314" s="76" t="b">
        <f>+EXACT(CODIGOS2018[[#This Row],[CODIGO AUTOMATICO CGR]],CODIGOS2018[[#This Row],[Código CGR]])</f>
        <v>0</v>
      </c>
      <c r="AY314" s="78" t="s">
        <v>341</v>
      </c>
      <c r="AZ314" s="78" t="b">
        <f>EXACT(CODIGOS2018[[#This Row],[Código FUT]],CODIGOS2018[[#This Row],[CODIFICACION MARCO FISCAL]])</f>
        <v>1</v>
      </c>
      <c r="BA314" s="81" t="s">
        <v>341</v>
      </c>
      <c r="BB314" s="82" t="b">
        <f>EXACT(CODIGOS2018[[#This Row],[Código FUT]],CODIGOS2018[[#This Row],[REPORTE II TRIM]])</f>
        <v>1</v>
      </c>
      <c r="BC314" s="135" t="e">
        <v>#N/A</v>
      </c>
      <c r="BD314" s="135" t="e">
        <f>EXACT(CODIGOS2018[[#This Row],[Código FUT]],CODIGOS2018[[#This Row],[FUT DECRETO LIQ 2019]])</f>
        <v>#N/A</v>
      </c>
    </row>
    <row r="315" spans="1:56" s="23" customFormat="1" ht="15" customHeight="1" x14ac:dyDescent="0.25">
      <c r="A31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0-0328 1118 110202030101090101 11020201 9999</v>
      </c>
      <c r="B315" s="4" t="s">
        <v>257</v>
      </c>
      <c r="C315" s="64">
        <v>1118</v>
      </c>
      <c r="D315" s="4" t="s">
        <v>86</v>
      </c>
      <c r="E315" s="64">
        <v>11020201</v>
      </c>
      <c r="F315" s="64">
        <v>9999</v>
      </c>
      <c r="G315" s="4" t="s">
        <v>434</v>
      </c>
      <c r="H315" s="65">
        <v>0</v>
      </c>
      <c r="I315" s="65">
        <v>0</v>
      </c>
      <c r="J315" s="65">
        <v>0</v>
      </c>
      <c r="K315" s="65">
        <v>-64906188</v>
      </c>
      <c r="L315" s="65">
        <v>64906188</v>
      </c>
      <c r="M315" s="65">
        <v>0</v>
      </c>
      <c r="N315" s="65">
        <v>0</v>
      </c>
      <c r="O315" s="24"/>
      <c r="P315" s="68">
        <f>CODIGOS2018[[#This Row],[RECAUDOS]]+CODIGOS2018[[#This Row],[AJUSTE]]</f>
        <v>0</v>
      </c>
      <c r="Q31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5" s="60"/>
      <c r="T315" s="60"/>
      <c r="U315" s="26" t="s">
        <v>516</v>
      </c>
      <c r="V315" s="27" t="e">
        <f>IF(Q315="SALUD","SALUD",IF(CODIGOS2018[[#This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5" s="28">
        <v>10</v>
      </c>
      <c r="AA31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5" s="28" t="s">
        <v>513</v>
      </c>
      <c r="AC31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5" s="28" t="s">
        <v>517</v>
      </c>
      <c r="AE31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5" s="28" t="s">
        <v>270</v>
      </c>
      <c r="AG315" s="46" t="s">
        <v>541</v>
      </c>
      <c r="AH31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5" s="47" t="s">
        <v>341</v>
      </c>
      <c r="AJ31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5" s="72" t="str">
        <f>CONCATENATE(CODIGOS2018[[#This Row],[Código CGR]]," ",CODIGOS2018[[#This Row],[CGR OEI]]," ",CODIGOS2018[[#This Row],[CGR Dest]]," ",CODIGOS2018[[#This Row],[SIT FONDOS]])</f>
        <v>1.1.02.02.03.01.01.08 013 021 S</v>
      </c>
      <c r="AR315" s="73" t="e">
        <f>IF(AND(CODIGOS2018[[#This Row],[MARCA SALUD Y CONTRALORIA]]&lt;&gt;"SALUD",COUNTIF([1]!PLANOPROG[AUX LINEA],CODIGOS2018[[#This Row],[Aux PROG CGR]])=0),"INCLUIR","OK")</f>
        <v>#REF!</v>
      </c>
      <c r="AS315" s="72" t="str">
        <f>CONCATENATE(CODIGOS2018[[#This Row],[Código CGR]]," ",CODIGOS2018[[#This Row],[CGR OEI]]," ",CODIGOS2018[[#This Row],[CGR Dest]]," ",CODIGOS2018[[#This Row],[SIT FONDOS]]," ",CODIGOS2018[[#This Row],[CGR Tercero]])</f>
        <v>1.1.02.02.03.01.01.08 013 021 S 011301010000000</v>
      </c>
      <c r="AT315" s="73" t="e">
        <f>IF(AND(CODIGOS2018[[#This Row],[MARCA SALUD Y CONTRALORIA]]&lt;&gt;"SALUD",COUNTIF([1]!PLANOEJEC[AUX LINEA],CODIGOS2018[[#This Row],[Aux EJEC CGR]])=0),"INCLUIR","OK")</f>
        <v>#REF!</v>
      </c>
      <c r="AU31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5" s="76" t="str">
        <f>CONCATENATE(MID(D315,1,1),".",MID(D315,3,1),".",MID(D315,4,2),".",MID(D315,6,2),".",MID(D315,8,2),".",MID(D315,10,2),".",MID(D315,12,2),".",MID(D315,14,2),".",MID(D315,16,2),".",MID(D315,18,2))</f>
        <v>1.1.02.02.03.01.01.09.01.01</v>
      </c>
      <c r="AW315" s="77">
        <f>+LEN(CODIGOS2018[[#This Row],[POS PRE]])</f>
        <v>19</v>
      </c>
      <c r="AX315" s="76" t="b">
        <f>+EXACT(CODIGOS2018[[#This Row],[CODIGO AUTOMATICO CGR]],CODIGOS2018[[#This Row],[Código CGR]])</f>
        <v>0</v>
      </c>
      <c r="AY315" s="78" t="s">
        <v>341</v>
      </c>
      <c r="AZ315" s="78" t="b">
        <f>EXACT(CODIGOS2018[[#This Row],[Código FUT]],CODIGOS2018[[#This Row],[CODIFICACION MARCO FISCAL]])</f>
        <v>1</v>
      </c>
      <c r="BA315" s="81" t="s">
        <v>341</v>
      </c>
      <c r="BB315" s="82" t="b">
        <f>EXACT(CODIGOS2018[[#This Row],[Código FUT]],CODIGOS2018[[#This Row],[REPORTE II TRIM]])</f>
        <v>1</v>
      </c>
      <c r="BC315" s="135" t="e">
        <v>#N/A</v>
      </c>
      <c r="BD315" s="135" t="e">
        <f>EXACT(CODIGOS2018[[#This Row],[Código FUT]],CODIGOS2018[[#This Row],[FUT DECRETO LIQ 2019]])</f>
        <v>#N/A</v>
      </c>
    </row>
    <row r="316" spans="1:56" s="23" customFormat="1" ht="15" customHeight="1" x14ac:dyDescent="0.25">
      <c r="A31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0-0329 1105 110102350401 11010204 9999</v>
      </c>
      <c r="B316" s="4" t="s">
        <v>616</v>
      </c>
      <c r="C316" s="64">
        <v>1105</v>
      </c>
      <c r="D316" s="4" t="s">
        <v>59</v>
      </c>
      <c r="E316" s="64">
        <v>11010204</v>
      </c>
      <c r="F316" s="64">
        <v>9999</v>
      </c>
      <c r="G316" s="4" t="s">
        <v>154</v>
      </c>
      <c r="H316" s="65">
        <v>-2658048891</v>
      </c>
      <c r="I316" s="65">
        <v>0</v>
      </c>
      <c r="J316" s="65">
        <v>0</v>
      </c>
      <c r="K316" s="65">
        <v>-1639607599</v>
      </c>
      <c r="L316" s="65">
        <v>0</v>
      </c>
      <c r="M316" s="65">
        <v>-4297656490</v>
      </c>
      <c r="N316" s="65">
        <v>-4798875000</v>
      </c>
      <c r="O316" s="24"/>
      <c r="P316" s="68">
        <f>CODIGOS2018[[#This Row],[RECAUDOS]]+CODIGOS2018[[#This Row],[AJUSTE]]</f>
        <v>-4798875000</v>
      </c>
      <c r="Q31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6" s="60"/>
      <c r="T316" s="60"/>
      <c r="U316" s="26" t="s">
        <v>736</v>
      </c>
      <c r="V316" s="27" t="e">
        <f>IF(Q316="SALUD","SALUD",IF(CODIGOS2018[[#This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6" s="28" t="s">
        <v>736</v>
      </c>
      <c r="AA31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6" s="28" t="s">
        <v>736</v>
      </c>
      <c r="AC31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6" s="28" t="s">
        <v>736</v>
      </c>
      <c r="AE31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6" s="28" t="s">
        <v>736</v>
      </c>
      <c r="AG316" s="46" t="s">
        <v>736</v>
      </c>
      <c r="AH31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6" s="47" t="s">
        <v>736</v>
      </c>
      <c r="AJ31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6" s="72" t="str">
        <f>CONCATENATE(CODIGOS2018[[#This Row],[Código CGR]]," ",CODIGOS2018[[#This Row],[CGR OEI]]," ",CODIGOS2018[[#This Row],[CGR Dest]]," ",CODIGOS2018[[#This Row],[SIT FONDOS]])</f>
        <v>SALUD SALUD SALUD SALUD</v>
      </c>
      <c r="AR316" s="73" t="e">
        <f>IF(AND(CODIGOS2018[[#This Row],[MARCA SALUD Y CONTRALORIA]]&lt;&gt;"SALUD",COUNTIF([1]!PLANOPROG[AUX LINEA],CODIGOS2018[[#This Row],[Aux PROG CGR]])=0),"INCLUIR","OK")</f>
        <v>#REF!</v>
      </c>
      <c r="AS316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316" s="73" t="e">
        <f>IF(AND(CODIGOS2018[[#This Row],[MARCA SALUD Y CONTRALORIA]]&lt;&gt;"SALUD",COUNTIF([1]!PLANOEJEC[AUX LINEA],CODIGOS2018[[#This Row],[Aux EJEC CGR]])=0),"INCLUIR","OK")</f>
        <v>#REF!</v>
      </c>
      <c r="AU31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6" s="76" t="str">
        <f>CONCATENATE(MID(D316,1,1),".",MID(D316,3,1),".",MID(D316,4,2),".",MID(D316,6,2),".",MID(D316,8,2),".",MID(D316,10,2),".",MID(D316,12,2))</f>
        <v>1.1.01.02.35.04.01</v>
      </c>
      <c r="AW316" s="77">
        <f>+LEN(CODIGOS2018[[#This Row],[POS PRE]])</f>
        <v>13</v>
      </c>
      <c r="AX316" s="76" t="b">
        <f>+EXACT(CODIGOS2018[[#This Row],[CODIGO AUTOMATICO CGR]],CODIGOS2018[[#This Row],[Código CGR]])</f>
        <v>0</v>
      </c>
      <c r="AY316" s="78" t="s">
        <v>276</v>
      </c>
      <c r="AZ316" s="78" t="b">
        <f>EXACT(CODIGOS2018[[#This Row],[Código FUT]],CODIGOS2018[[#This Row],[CODIFICACION MARCO FISCAL]])</f>
        <v>0</v>
      </c>
      <c r="BA316" s="81" t="s">
        <v>736</v>
      </c>
      <c r="BB316" s="82" t="b">
        <f>EXACT(CODIGOS2018[[#This Row],[Código FUT]],CODIGOS2018[[#This Row],[REPORTE II TRIM]])</f>
        <v>1</v>
      </c>
      <c r="BC316" s="135" t="s">
        <v>276</v>
      </c>
      <c r="BD316" s="135" t="b">
        <f>EXACT(CODIGOS2018[[#This Row],[Código FUT]],CODIGOS2018[[#This Row],[FUT DECRETO LIQ 2019]])</f>
        <v>0</v>
      </c>
    </row>
    <row r="317" spans="1:56" s="23" customFormat="1" ht="15" customHeight="1" x14ac:dyDescent="0.25">
      <c r="A31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0-0330 1105 110102350401 11010204 9999</v>
      </c>
      <c r="B317" s="4" t="s">
        <v>617</v>
      </c>
      <c r="C317" s="64">
        <v>1105</v>
      </c>
      <c r="D317" s="4" t="s">
        <v>59</v>
      </c>
      <c r="E317" s="64">
        <v>11010204</v>
      </c>
      <c r="F317" s="64">
        <v>9999</v>
      </c>
      <c r="G317" s="4" t="s">
        <v>154</v>
      </c>
      <c r="H317" s="65">
        <v>-1253593893</v>
      </c>
      <c r="I317" s="65">
        <v>0</v>
      </c>
      <c r="J317" s="65">
        <v>0</v>
      </c>
      <c r="K317" s="65">
        <v>-191700730</v>
      </c>
      <c r="L317" s="65">
        <v>0</v>
      </c>
      <c r="M317" s="65">
        <v>-1445294623</v>
      </c>
      <c r="N317" s="65">
        <v>-1893769476</v>
      </c>
      <c r="O317" s="24"/>
      <c r="P317" s="68">
        <f>CODIGOS2018[[#This Row],[RECAUDOS]]+CODIGOS2018[[#This Row],[AJUSTE]]</f>
        <v>-1893769476</v>
      </c>
      <c r="Q31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7" s="60"/>
      <c r="T317" s="60"/>
      <c r="U317" s="26" t="s">
        <v>736</v>
      </c>
      <c r="V317" s="27" t="e">
        <f>IF(Q317="SALUD","SALUD",IF(CODIGOS2018[[#This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7" s="28" t="s">
        <v>736</v>
      </c>
      <c r="AA31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7" s="28" t="s">
        <v>736</v>
      </c>
      <c r="AC31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7" s="28" t="s">
        <v>736</v>
      </c>
      <c r="AE31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7" s="28" t="s">
        <v>736</v>
      </c>
      <c r="AG317" s="46" t="s">
        <v>736</v>
      </c>
      <c r="AH31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7" s="47" t="s">
        <v>736</v>
      </c>
      <c r="AJ31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7" s="72" t="str">
        <f>CONCATENATE(CODIGOS2018[[#This Row],[Código CGR]]," ",CODIGOS2018[[#This Row],[CGR OEI]]," ",CODIGOS2018[[#This Row],[CGR Dest]]," ",CODIGOS2018[[#This Row],[SIT FONDOS]])</f>
        <v>SALUD SALUD SALUD SALUD</v>
      </c>
      <c r="AR317" s="73" t="e">
        <f>IF(AND(CODIGOS2018[[#This Row],[MARCA SALUD Y CONTRALORIA]]&lt;&gt;"SALUD",COUNTIF([1]!PLANOPROG[AUX LINEA],CODIGOS2018[[#This Row],[Aux PROG CGR]])=0),"INCLUIR","OK")</f>
        <v>#REF!</v>
      </c>
      <c r="AS317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317" s="73" t="e">
        <f>IF(AND(CODIGOS2018[[#This Row],[MARCA SALUD Y CONTRALORIA]]&lt;&gt;"SALUD",COUNTIF([1]!PLANOEJEC[AUX LINEA],CODIGOS2018[[#This Row],[Aux EJEC CGR]])=0),"INCLUIR","OK")</f>
        <v>#REF!</v>
      </c>
      <c r="AU31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7" s="76" t="str">
        <f>CONCATENATE(MID(D317,1,1),".",MID(D317,3,1),".",MID(D317,4,2),".",MID(D317,6,2),".",MID(D317,8,2),".",MID(D317,10,2),".",MID(D317,12,2))</f>
        <v>1.1.01.02.35.04.01</v>
      </c>
      <c r="AW317" s="77">
        <f>+LEN(CODIGOS2018[[#This Row],[POS PRE]])</f>
        <v>13</v>
      </c>
      <c r="AX317" s="76" t="b">
        <f>+EXACT(CODIGOS2018[[#This Row],[CODIGO AUTOMATICO CGR]],CODIGOS2018[[#This Row],[Código CGR]])</f>
        <v>0</v>
      </c>
      <c r="AY317" s="78" t="s">
        <v>277</v>
      </c>
      <c r="AZ317" s="78" t="b">
        <f>EXACT(CODIGOS2018[[#This Row],[Código FUT]],CODIGOS2018[[#This Row],[CODIFICACION MARCO FISCAL]])</f>
        <v>0</v>
      </c>
      <c r="BA317" s="81" t="s">
        <v>736</v>
      </c>
      <c r="BB317" s="82" t="b">
        <f>EXACT(CODIGOS2018[[#This Row],[Código FUT]],CODIGOS2018[[#This Row],[REPORTE II TRIM]])</f>
        <v>1</v>
      </c>
      <c r="BC317" s="135" t="s">
        <v>277</v>
      </c>
      <c r="BD317" s="135" t="b">
        <f>EXACT(CODIGOS2018[[#This Row],[Código FUT]],CODIGOS2018[[#This Row],[FUT DECRETO LIQ 2019]])</f>
        <v>0</v>
      </c>
    </row>
    <row r="318" spans="1:56" s="23" customFormat="1" ht="15" customHeight="1" x14ac:dyDescent="0.25">
      <c r="A31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0-0332 1105 110202030103010198 11020201 9999</v>
      </c>
      <c r="B318" s="4" t="s">
        <v>258</v>
      </c>
      <c r="C318" s="64">
        <v>1105</v>
      </c>
      <c r="D318" s="4" t="s">
        <v>56</v>
      </c>
      <c r="E318" s="64">
        <v>11020201</v>
      </c>
      <c r="F318" s="64">
        <v>9999</v>
      </c>
      <c r="G318" s="4" t="s">
        <v>131</v>
      </c>
      <c r="H318" s="65">
        <v>0</v>
      </c>
      <c r="I318" s="65">
        <v>0</v>
      </c>
      <c r="J318" s="65">
        <v>0</v>
      </c>
      <c r="K318" s="65">
        <v>0</v>
      </c>
      <c r="L318" s="65">
        <v>0</v>
      </c>
      <c r="M318" s="65">
        <v>0</v>
      </c>
      <c r="N318" s="65">
        <v>0</v>
      </c>
      <c r="O318" s="24"/>
      <c r="P318" s="68">
        <f>CODIGOS2018[[#This Row],[RECAUDOS]]+CODIGOS2018[[#This Row],[AJUSTE]]</f>
        <v>0</v>
      </c>
      <c r="Q31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8" s="60"/>
      <c r="T318" s="60"/>
      <c r="U318" s="26" t="s">
        <v>562</v>
      </c>
      <c r="V318" s="27" t="e">
        <f>IF(Q318="SALUD","SALUD",IF(CODIGOS2018[[#This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8" s="28">
        <v>10</v>
      </c>
      <c r="AA31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8" s="28" t="s">
        <v>471</v>
      </c>
      <c r="AC31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8" s="28" t="s">
        <v>469</v>
      </c>
      <c r="AE31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8" s="28" t="s">
        <v>371</v>
      </c>
      <c r="AG318" s="46" t="s">
        <v>542</v>
      </c>
      <c r="AH31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8" s="47" t="s">
        <v>281</v>
      </c>
      <c r="AJ31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8" s="72" t="str">
        <f>CONCATENATE(CODIGOS2018[[#This Row],[Código CGR]]," ",CODIGOS2018[[#This Row],[CGR OEI]]," ",CODIGOS2018[[#This Row],[CGR Dest]]," ",CODIGOS2018[[#This Row],[SIT FONDOS]])</f>
        <v>1.2.02.98 019 070 C</v>
      </c>
      <c r="AR318" s="73" t="e">
        <f>IF(AND(CODIGOS2018[[#This Row],[MARCA SALUD Y CONTRALORIA]]&lt;&gt;"SALUD",COUNTIF([1]!PLANOPROG[AUX LINEA],CODIGOS2018[[#This Row],[Aux PROG CGR]])=0),"INCLUIR","OK")</f>
        <v>#REF!</v>
      </c>
      <c r="AS318" s="72" t="str">
        <f>CONCATENATE(CODIGOS2018[[#This Row],[Código CGR]]," ",CODIGOS2018[[#This Row],[CGR OEI]]," ",CODIGOS2018[[#This Row],[CGR Dest]]," ",CODIGOS2018[[#This Row],[SIT FONDOS]]," ",CODIGOS2018[[#This Row],[CGR Tercero]])</f>
        <v>1.2.02.98 019 070 C 023306000000000</v>
      </c>
      <c r="AT318" s="73" t="e">
        <f>IF(AND(CODIGOS2018[[#This Row],[MARCA SALUD Y CONTRALORIA]]&lt;&gt;"SALUD",COUNTIF([1]!PLANOEJEC[AUX LINEA],CODIGOS2018[[#This Row],[Aux EJEC CGR]])=0),"INCLUIR","OK")</f>
        <v>#REF!</v>
      </c>
      <c r="AU31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8" s="76" t="str">
        <f>CONCATENATE(MID(D318,1,1),".",MID(D318,3,1),".",MID(D318,4,2),".",MID(D318,6,2),".",MID(D318,8,2),".",MID(D318,10,2),".",MID(D318,12,2),".",MID(D318,14,2),".",MID(D318,16,2),".",MID(D318,18,2))</f>
        <v>1.1.02.02.03.01.03.01.01.98</v>
      </c>
      <c r="AW318" s="77">
        <f>+LEN(CODIGOS2018[[#This Row],[POS PRE]])</f>
        <v>19</v>
      </c>
      <c r="AX318" s="76" t="b">
        <f>+EXACT(CODIGOS2018[[#This Row],[CODIGO AUTOMATICO CGR]],CODIGOS2018[[#This Row],[Código CGR]])</f>
        <v>0</v>
      </c>
      <c r="AY318" s="78" t="s">
        <v>348</v>
      </c>
      <c r="AZ318" s="78" t="b">
        <f>EXACT(CODIGOS2018[[#This Row],[Código FUT]],CODIGOS2018[[#This Row],[CODIFICACION MARCO FISCAL]])</f>
        <v>0</v>
      </c>
      <c r="BA318" s="81" t="s">
        <v>348</v>
      </c>
      <c r="BB318" s="82" t="b">
        <f>EXACT(CODIGOS2018[[#This Row],[Código FUT]],CODIGOS2018[[#This Row],[REPORTE II TRIM]])</f>
        <v>0</v>
      </c>
      <c r="BC318" s="135" t="e">
        <v>#N/A</v>
      </c>
      <c r="BD318" s="135" t="e">
        <f>EXACT(CODIGOS2018[[#This Row],[Código FUT]],CODIGOS2018[[#This Row],[FUT DECRETO LIQ 2019]])</f>
        <v>#N/A</v>
      </c>
    </row>
    <row r="319" spans="1:56" s="23" customFormat="1" ht="15" customHeight="1" x14ac:dyDescent="0.25">
      <c r="A31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0-0332 1105 12020501030101 12020500 9999</v>
      </c>
      <c r="B319" s="4" t="s">
        <v>258</v>
      </c>
      <c r="C319" s="64">
        <v>1105</v>
      </c>
      <c r="D319" s="4" t="s">
        <v>612</v>
      </c>
      <c r="E319" s="64">
        <v>12020500</v>
      </c>
      <c r="F319" s="64">
        <v>9999</v>
      </c>
      <c r="G319" s="4" t="s">
        <v>613</v>
      </c>
      <c r="H319" s="65">
        <v>0</v>
      </c>
      <c r="I319" s="65">
        <v>0</v>
      </c>
      <c r="J319" s="65">
        <v>0</v>
      </c>
      <c r="K319" s="65">
        <v>-127111389</v>
      </c>
      <c r="L319" s="65">
        <v>0</v>
      </c>
      <c r="M319" s="65">
        <v>-127111389</v>
      </c>
      <c r="N319" s="65">
        <v>-119960848</v>
      </c>
      <c r="O319" s="24"/>
      <c r="P319" s="68">
        <f>CODIGOS2018[[#This Row],[RECAUDOS]]+CODIGOS2018[[#This Row],[AJUSTE]]</f>
        <v>-119960848</v>
      </c>
      <c r="Q31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1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19" s="60"/>
      <c r="T319" s="60"/>
      <c r="U319" s="26" t="s">
        <v>562</v>
      </c>
      <c r="V319" s="27" t="e">
        <f>IF(Q319="SALUD","SALUD",IF(CODIGOS2018[[#This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1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1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1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19" s="28">
        <v>10</v>
      </c>
      <c r="AA31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19" s="28" t="s">
        <v>471</v>
      </c>
      <c r="AC31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19" s="28" t="s">
        <v>469</v>
      </c>
      <c r="AE31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19" s="28" t="s">
        <v>371</v>
      </c>
      <c r="AG319" s="46" t="s">
        <v>542</v>
      </c>
      <c r="AH31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19" s="47" t="s">
        <v>281</v>
      </c>
      <c r="AJ31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1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1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1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19" s="72" t="str">
        <f>CONCATENATE(CODIGOS2018[[#This Row],[Código CGR]]," ",CODIGOS2018[[#This Row],[CGR OEI]]," ",CODIGOS2018[[#This Row],[CGR Dest]]," ",CODIGOS2018[[#This Row],[SIT FONDOS]])</f>
        <v>1.2.02.98 019 070 C</v>
      </c>
      <c r="AR319" s="73" t="e">
        <f>IF(AND(CODIGOS2018[[#This Row],[MARCA SALUD Y CONTRALORIA]]&lt;&gt;"SALUD",COUNTIF([1]!PLANOPROG[AUX LINEA],CODIGOS2018[[#This Row],[Aux PROG CGR]])=0),"INCLUIR","OK")</f>
        <v>#REF!</v>
      </c>
      <c r="AS319" s="72" t="str">
        <f>CONCATENATE(CODIGOS2018[[#This Row],[Código CGR]]," ",CODIGOS2018[[#This Row],[CGR OEI]]," ",CODIGOS2018[[#This Row],[CGR Dest]]," ",CODIGOS2018[[#This Row],[SIT FONDOS]]," ",CODIGOS2018[[#This Row],[CGR Tercero]])</f>
        <v>1.2.02.98 019 070 C 023306000000000</v>
      </c>
      <c r="AT319" s="73" t="e">
        <f>IF(AND(CODIGOS2018[[#This Row],[MARCA SALUD Y CONTRALORIA]]&lt;&gt;"SALUD",COUNTIF([1]!PLANOEJEC[AUX LINEA],CODIGOS2018[[#This Row],[Aux EJEC CGR]])=0),"INCLUIR","OK")</f>
        <v>#REF!</v>
      </c>
      <c r="AU31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19" s="76" t="str">
        <f>CONCATENATE(MID(D319,1,1),".",MID(D319,3,1),".",MID(D319,4,2),".",MID(D319,6,2),".",MID(D319,8,2),".",MID(D319,10,2),".",MID(D319,12,2),".",MID(D319,14,2))</f>
        <v>1.2.02.05.01.03.01.01</v>
      </c>
      <c r="AW319" s="77">
        <f>+LEN(CODIGOS2018[[#This Row],[POS PRE]])</f>
        <v>15</v>
      </c>
      <c r="AX319" s="76" t="b">
        <f>+EXACT(CODIGOS2018[[#This Row],[CODIGO AUTOMATICO CGR]],CODIGOS2018[[#This Row],[Código CGR]])</f>
        <v>0</v>
      </c>
      <c r="AY319" s="78" t="s">
        <v>281</v>
      </c>
      <c r="AZ319" s="78" t="b">
        <f>EXACT(CODIGOS2018[[#This Row],[Código FUT]],CODIGOS2018[[#This Row],[CODIFICACION MARCO FISCAL]])</f>
        <v>1</v>
      </c>
      <c r="BA319" s="81" t="s">
        <v>348</v>
      </c>
      <c r="BB319" s="82" t="b">
        <f>EXACT(CODIGOS2018[[#This Row],[Código FUT]],CODIGOS2018[[#This Row],[REPORTE II TRIM]])</f>
        <v>0</v>
      </c>
      <c r="BC319" s="135" t="e">
        <v>#N/A</v>
      </c>
      <c r="BD319" s="135" t="e">
        <f>EXACT(CODIGOS2018[[#This Row],[Código FUT]],CODIGOS2018[[#This Row],[FUT DECRETO LIQ 2019]])</f>
        <v>#N/A</v>
      </c>
    </row>
    <row r="320" spans="1:56" s="23" customFormat="1" ht="15" customHeight="1" x14ac:dyDescent="0.25">
      <c r="A32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0-0333 1105 110202030103010198 11020201 9999</v>
      </c>
      <c r="B320" s="4" t="s">
        <v>259</v>
      </c>
      <c r="C320" s="64">
        <v>1105</v>
      </c>
      <c r="D320" s="4" t="s">
        <v>56</v>
      </c>
      <c r="E320" s="64">
        <v>11020201</v>
      </c>
      <c r="F320" s="64">
        <v>9999</v>
      </c>
      <c r="G320" s="4" t="s">
        <v>131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>
        <v>-108674321</v>
      </c>
      <c r="O320" s="24"/>
      <c r="P320" s="68">
        <f>CODIGOS2018[[#This Row],[RECAUDOS]]+CODIGOS2018[[#This Row],[AJUSTE]]</f>
        <v>-108674321</v>
      </c>
      <c r="Q32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0" s="60"/>
      <c r="T320" s="60"/>
      <c r="U320" s="26" t="s">
        <v>563</v>
      </c>
      <c r="V320" s="27" t="e">
        <f>IF(Q320="SALUD","SALUD",IF(CODIGOS2018[[#This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0" s="28">
        <v>10</v>
      </c>
      <c r="AA32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0" s="28" t="s">
        <v>471</v>
      </c>
      <c r="AC32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0" s="28" t="s">
        <v>500</v>
      </c>
      <c r="AE32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0" s="28" t="s">
        <v>371</v>
      </c>
      <c r="AG320" s="46" t="s">
        <v>543</v>
      </c>
      <c r="AH32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0" s="47" t="s">
        <v>348</v>
      </c>
      <c r="AJ32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0" s="72" t="str">
        <f>CONCATENATE(CODIGOS2018[[#This Row],[Código CGR]]," ",CODIGOS2018[[#This Row],[CGR OEI]]," ",CODIGOS2018[[#This Row],[CGR Dest]]," ",CODIGOS2018[[#This Row],[SIT FONDOS]])</f>
        <v>1.1.02.02.03.01.03.01.01.01 019 039 C</v>
      </c>
      <c r="AR320" s="73" t="e">
        <f>IF(AND(CODIGOS2018[[#This Row],[MARCA SALUD Y CONTRALORIA]]&lt;&gt;"SALUD",COUNTIF([1]!PLANOPROG[AUX LINEA],CODIGOS2018[[#This Row],[Aux PROG CGR]])=0),"INCLUIR","OK")</f>
        <v>#REF!</v>
      </c>
      <c r="AS320" s="72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1.1.02.02.03.01.03.01.01.01 019 039 C 200000000000000</v>
      </c>
      <c r="AT320" s="73" t="e">
        <f>IF(AND(CODIGOS2018[[#This Row],[MARCA SALUD Y CONTRALORIA]]&lt;&gt;"SALUD",COUNTIF([1]!PLANOEJEC[AUX LINEA],CODIGOS2018[[#This Row],[Aux EJEC CGR]])=0),"INCLUIR","OK")</f>
        <v>#REF!</v>
      </c>
      <c r="AU32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0" s="76" t="str">
        <f>CONCATENATE(MID(D320,1,1),".",MID(D320,3,1),".",MID(D320,4,2),".",MID(D320,6,2),".",MID(D320,8,2),".",MID(D320,10,2),".",MID(D320,12,2),".",MID(D320,14,2),".",MID(D320,16,2),".",MID(D320,18,2))</f>
        <v>1.1.02.02.03.01.03.01.01.98</v>
      </c>
      <c r="AW320" s="77">
        <f>+LEN(CODIGOS2018[[#This Row],[POS PRE]])</f>
        <v>19</v>
      </c>
      <c r="AX320" s="76" t="b">
        <f>+EXACT(CODIGOS2018[[#This Row],[CODIGO AUTOMATICO CGR]],CODIGOS2018[[#This Row],[Código CGR]])</f>
        <v>0</v>
      </c>
      <c r="AY320" s="78" t="s">
        <v>348</v>
      </c>
      <c r="AZ320" s="78" t="b">
        <f>EXACT(CODIGOS2018[[#This Row],[Código FUT]],CODIGOS2018[[#This Row],[CODIFICACION MARCO FISCAL]])</f>
        <v>1</v>
      </c>
      <c r="BA320" s="81" t="s">
        <v>348</v>
      </c>
      <c r="BB320" s="82" t="b">
        <f>EXACT(CODIGOS2018[[#This Row],[Código FUT]],CODIGOS2018[[#This Row],[REPORTE II TRIM]])</f>
        <v>1</v>
      </c>
      <c r="BC320" s="135" t="e">
        <v>#N/A</v>
      </c>
      <c r="BD320" s="135" t="e">
        <f>EXACT(CODIGOS2018[[#This Row],[Código FUT]],CODIGOS2018[[#This Row],[FUT DECRETO LIQ 2019]])</f>
        <v>#N/A</v>
      </c>
    </row>
    <row r="321" spans="1:56" s="23" customFormat="1" ht="15" customHeight="1" x14ac:dyDescent="0.25">
      <c r="A32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0-0334 1105 1202050501 12020501 9999</v>
      </c>
      <c r="B321" s="4" t="s">
        <v>618</v>
      </c>
      <c r="C321" s="64">
        <v>1105</v>
      </c>
      <c r="D321" s="4" t="s">
        <v>110</v>
      </c>
      <c r="E321" s="64">
        <v>12020501</v>
      </c>
      <c r="F321" s="64">
        <v>9999</v>
      </c>
      <c r="G321" s="4" t="s">
        <v>449</v>
      </c>
      <c r="H321" s="65">
        <v>0</v>
      </c>
      <c r="I321" s="65">
        <v>0</v>
      </c>
      <c r="J321" s="65">
        <v>0</v>
      </c>
      <c r="K321" s="65">
        <v>-2053305137</v>
      </c>
      <c r="L321" s="65">
        <v>0</v>
      </c>
      <c r="M321" s="65">
        <v>-2053305137</v>
      </c>
      <c r="N321" s="65">
        <v>-2464948704</v>
      </c>
      <c r="O321" s="24"/>
      <c r="P321" s="68">
        <f>CODIGOS2018[[#This Row],[RECAUDOS]]+CODIGOS2018[[#This Row],[AJUSTE]]</f>
        <v>-2464948704</v>
      </c>
      <c r="Q32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1" s="60"/>
      <c r="T321" s="60"/>
      <c r="U321" s="26" t="s">
        <v>562</v>
      </c>
      <c r="V321" s="27" t="e">
        <f>IF(Q321="SALUD","SALUD",IF(CODIGOS2018[[#This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1" s="28">
        <v>10</v>
      </c>
      <c r="AA32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1" s="28" t="s">
        <v>471</v>
      </c>
      <c r="AC32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1" s="28" t="s">
        <v>460</v>
      </c>
      <c r="AE32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1" s="28" t="s">
        <v>371</v>
      </c>
      <c r="AG321" s="46" t="s">
        <v>539</v>
      </c>
      <c r="AH32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1" s="47" t="s">
        <v>772</v>
      </c>
      <c r="AJ32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1" s="72" t="str">
        <f>CONCATENATE(CODIGOS2018[[#This Row],[Código CGR]]," ",CODIGOS2018[[#This Row],[CGR OEI]]," ",CODIGOS2018[[#This Row],[CGR Dest]]," ",CODIGOS2018[[#This Row],[SIT FONDOS]])</f>
        <v>1.2.02.98 019 002 C</v>
      </c>
      <c r="AR321" s="73" t="e">
        <f>IF(AND(CODIGOS2018[[#This Row],[MARCA SALUD Y CONTRALORIA]]&lt;&gt;"SALUD",COUNTIF([1]!PLANOPROG[AUX LINEA],CODIGOS2018[[#This Row],[Aux PROG CGR]])=0),"INCLUIR","OK")</f>
        <v>#REF!</v>
      </c>
      <c r="AS321" s="72" t="str">
        <f>CONCATENATE(CODIGOS2018[[#This Row],[Código CGR]]," ",CODIGOS2018[[#This Row],[CGR OEI]]," ",CODIGOS2018[[#This Row],[CGR Dest]]," ",CODIGOS2018[[#This Row],[SIT FONDOS]]," ",CODIGOS2018[[#This Row],[CGR Tercero]])</f>
        <v>1.2.02.98 019 002 C 110000001700000</v>
      </c>
      <c r="AT321" s="73" t="e">
        <f>IF(AND(CODIGOS2018[[#This Row],[MARCA SALUD Y CONTRALORIA]]&lt;&gt;"SALUD",COUNTIF([1]!PLANOEJEC[AUX LINEA],CODIGOS2018[[#This Row],[Aux EJEC CGR]])=0),"INCLUIR","OK")</f>
        <v>#REF!</v>
      </c>
      <c r="AU32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1" s="76" t="str">
        <f>CONCATENATE(MID(D321,1,1),".",MID(D321,3,1),".",MID(D321,4,2),".",MID(D321,6,2),".",MID(D321,8,2),".",MID(D321,10,2))</f>
        <v>1.2.02.05.05.01</v>
      </c>
      <c r="AW321" s="77">
        <f>+LEN(CODIGOS2018[[#This Row],[POS PRE]])</f>
        <v>11</v>
      </c>
      <c r="AX321" s="76" t="b">
        <f>+EXACT(CODIGOS2018[[#This Row],[CODIGO AUTOMATICO CGR]],CODIGOS2018[[#This Row],[Código CGR]])</f>
        <v>0</v>
      </c>
      <c r="AY321" s="78" t="s">
        <v>772</v>
      </c>
      <c r="AZ321" s="78" t="b">
        <f>EXACT(CODIGOS2018[[#This Row],[Código FUT]],CODIGOS2018[[#This Row],[CODIFICACION MARCO FISCAL]])</f>
        <v>1</v>
      </c>
      <c r="BA321" s="81" t="s">
        <v>373</v>
      </c>
      <c r="BB321" s="82" t="b">
        <f>EXACT(CODIGOS2018[[#This Row],[Código FUT]],CODIGOS2018[[#This Row],[REPORTE II TRIM]])</f>
        <v>0</v>
      </c>
      <c r="BC321" s="135" t="e">
        <v>#N/A</v>
      </c>
      <c r="BD321" s="135" t="e">
        <f>EXACT(CODIGOS2018[[#This Row],[Código FUT]],CODIGOS2018[[#This Row],[FUT DECRETO LIQ 2019]])</f>
        <v>#N/A</v>
      </c>
    </row>
    <row r="322" spans="1:56" s="23" customFormat="1" ht="15" customHeight="1" x14ac:dyDescent="0.25">
      <c r="A32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0-0335 1105 110202030103010198 11020201 9999</v>
      </c>
      <c r="B322" s="4" t="s">
        <v>260</v>
      </c>
      <c r="C322" s="64">
        <v>1105</v>
      </c>
      <c r="D322" s="4" t="s">
        <v>56</v>
      </c>
      <c r="E322" s="64">
        <v>11020201</v>
      </c>
      <c r="F322" s="64">
        <v>9999</v>
      </c>
      <c r="G322" s="4" t="s">
        <v>131</v>
      </c>
      <c r="H322" s="65">
        <v>0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  <c r="N322" s="65">
        <v>0</v>
      </c>
      <c r="O322" s="24"/>
      <c r="P322" s="68">
        <f>CODIGOS2018[[#This Row],[RECAUDOS]]+CODIGOS2018[[#This Row],[AJUSTE]]</f>
        <v>0</v>
      </c>
      <c r="Q32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2" s="60"/>
      <c r="T322" s="60"/>
      <c r="U322" s="26" t="s">
        <v>562</v>
      </c>
      <c r="V322" s="27" t="e">
        <f>IF(Q322="SALUD","SALUD",IF(CODIGOS2018[[#This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2" s="28">
        <v>10</v>
      </c>
      <c r="AA32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2" s="28" t="s">
        <v>471</v>
      </c>
      <c r="AC32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2" s="28" t="s">
        <v>488</v>
      </c>
      <c r="AE32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2" s="28" t="s">
        <v>371</v>
      </c>
      <c r="AG322" s="46" t="s">
        <v>547</v>
      </c>
      <c r="AH32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2" s="47" t="s">
        <v>281</v>
      </c>
      <c r="AJ32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2" s="72" t="str">
        <f>CONCATENATE(CODIGOS2018[[#This Row],[Código CGR]]," ",CODIGOS2018[[#This Row],[CGR OEI]]," ",CODIGOS2018[[#This Row],[CGR Dest]]," ",CODIGOS2018[[#This Row],[SIT FONDOS]])</f>
        <v>1.2.02.98 019 066 C</v>
      </c>
      <c r="AR322" s="73" t="e">
        <f>IF(AND(CODIGOS2018[[#This Row],[MARCA SALUD Y CONTRALORIA]]&lt;&gt;"SALUD",COUNTIF([1]!PLANOPROG[AUX LINEA],CODIGOS2018[[#This Row],[Aux PROG CGR]])=0),"INCLUIR","OK")</f>
        <v>#REF!</v>
      </c>
      <c r="AS322" s="72" t="str">
        <f>CONCATENATE(CODIGOS2018[[#This Row],[Código CGR]]," ",CODIGOS2018[[#This Row],[CGR OEI]]," ",CODIGOS2018[[#This Row],[CGR Dest]]," ",CODIGOS2018[[#This Row],[SIT FONDOS]]," ",CODIGOS2018[[#This Row],[CGR Tercero]])</f>
        <v>1.2.02.98 019 066 C 012401010000000</v>
      </c>
      <c r="AT322" s="73" t="e">
        <f>IF(AND(CODIGOS2018[[#This Row],[MARCA SALUD Y CONTRALORIA]]&lt;&gt;"SALUD",COUNTIF([1]!PLANOEJEC[AUX LINEA],CODIGOS2018[[#This Row],[Aux EJEC CGR]])=0),"INCLUIR","OK")</f>
        <v>#REF!</v>
      </c>
      <c r="AU32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2" s="76" t="str">
        <f>CONCATENATE(MID(D322,1,1),".",MID(D322,3,1),".",MID(D322,4,2),".",MID(D322,6,2),".",MID(D322,8,2),".",MID(D322,10,2),".",MID(D322,12,2),".",MID(D322,14,2),".",MID(D322,16,2),".",MID(D322,18,2))</f>
        <v>1.1.02.02.03.01.03.01.01.98</v>
      </c>
      <c r="AW322" s="77">
        <f>+LEN(CODIGOS2018[[#This Row],[POS PRE]])</f>
        <v>19</v>
      </c>
      <c r="AX322" s="76" t="b">
        <f>+EXACT(CODIGOS2018[[#This Row],[CODIGO AUTOMATICO CGR]],CODIGOS2018[[#This Row],[Código CGR]])</f>
        <v>0</v>
      </c>
      <c r="AY322" s="78" t="s">
        <v>348</v>
      </c>
      <c r="AZ322" s="78" t="b">
        <f>EXACT(CODIGOS2018[[#This Row],[Código FUT]],CODIGOS2018[[#This Row],[CODIFICACION MARCO FISCAL]])</f>
        <v>0</v>
      </c>
      <c r="BA322" s="81" t="s">
        <v>348</v>
      </c>
      <c r="BB322" s="82" t="b">
        <f>EXACT(CODIGOS2018[[#This Row],[Código FUT]],CODIGOS2018[[#This Row],[REPORTE II TRIM]])</f>
        <v>0</v>
      </c>
      <c r="BC322" s="135" t="e">
        <v>#N/A</v>
      </c>
      <c r="BD322" s="135" t="e">
        <f>EXACT(CODIGOS2018[[#This Row],[Código FUT]],CODIGOS2018[[#This Row],[FUT DECRETO LIQ 2019]])</f>
        <v>#N/A</v>
      </c>
    </row>
    <row r="323" spans="1:56" s="23" customFormat="1" ht="15" customHeight="1" x14ac:dyDescent="0.25">
      <c r="A32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0-0335 1105 12020501030101 12020500 9999</v>
      </c>
      <c r="B323" s="4" t="s">
        <v>260</v>
      </c>
      <c r="C323" s="64">
        <v>1105</v>
      </c>
      <c r="D323" s="4" t="s">
        <v>612</v>
      </c>
      <c r="E323" s="64">
        <v>12020500</v>
      </c>
      <c r="F323" s="64">
        <v>9999</v>
      </c>
      <c r="G323" s="4" t="s">
        <v>613</v>
      </c>
      <c r="H323" s="65">
        <v>0</v>
      </c>
      <c r="I323" s="65">
        <v>0</v>
      </c>
      <c r="J323" s="65">
        <v>0</v>
      </c>
      <c r="K323" s="65">
        <v>-421249840</v>
      </c>
      <c r="L323" s="65">
        <v>0</v>
      </c>
      <c r="M323" s="65">
        <v>-421249840</v>
      </c>
      <c r="N323" s="65">
        <v>-511996393</v>
      </c>
      <c r="O323" s="24"/>
      <c r="P323" s="68">
        <f>CODIGOS2018[[#This Row],[RECAUDOS]]+CODIGOS2018[[#This Row],[AJUSTE]]</f>
        <v>-511996393</v>
      </c>
      <c r="Q32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3" s="60"/>
      <c r="T323" s="60"/>
      <c r="U323" s="26" t="s">
        <v>562</v>
      </c>
      <c r="V323" s="27" t="e">
        <f>IF(Q323="SALUD","SALUD",IF(CODIGOS2018[[#This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3" s="28">
        <v>10</v>
      </c>
      <c r="AA32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3" s="28" t="s">
        <v>471</v>
      </c>
      <c r="AC32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3" s="28" t="s">
        <v>488</v>
      </c>
      <c r="AE32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3" s="28" t="s">
        <v>371</v>
      </c>
      <c r="AG323" s="46" t="s">
        <v>547</v>
      </c>
      <c r="AH32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3" s="47" t="s">
        <v>281</v>
      </c>
      <c r="AJ32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3" s="72" t="str">
        <f>CONCATENATE(CODIGOS2018[[#This Row],[Código CGR]]," ",CODIGOS2018[[#This Row],[CGR OEI]]," ",CODIGOS2018[[#This Row],[CGR Dest]]," ",CODIGOS2018[[#This Row],[SIT FONDOS]])</f>
        <v>1.2.02.98 019 066 C</v>
      </c>
      <c r="AR323" s="73" t="e">
        <f>IF(AND(CODIGOS2018[[#This Row],[MARCA SALUD Y CONTRALORIA]]&lt;&gt;"SALUD",COUNTIF([1]!PLANOPROG[AUX LINEA],CODIGOS2018[[#This Row],[Aux PROG CGR]])=0),"INCLUIR","OK")</f>
        <v>#REF!</v>
      </c>
      <c r="AS323" s="72" t="str">
        <f>CONCATENATE(CODIGOS2018[[#This Row],[Código CGR]]," ",CODIGOS2018[[#This Row],[CGR OEI]]," ",CODIGOS2018[[#This Row],[CGR Dest]]," ",CODIGOS2018[[#This Row],[SIT FONDOS]]," ",CODIGOS2018[[#This Row],[CGR Tercero]])</f>
        <v>1.2.02.98 019 066 C 012401010000000</v>
      </c>
      <c r="AT323" s="73" t="e">
        <f>IF(AND(CODIGOS2018[[#This Row],[MARCA SALUD Y CONTRALORIA]]&lt;&gt;"SALUD",COUNTIF([1]!PLANOEJEC[AUX LINEA],CODIGOS2018[[#This Row],[Aux EJEC CGR]])=0),"INCLUIR","OK")</f>
        <v>#REF!</v>
      </c>
      <c r="AU32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3" s="76" t="str">
        <f>CONCATENATE(MID(D323,1,1),".",MID(D323,3,1),".",MID(D323,4,2),".",MID(D323,6,2),".",MID(D323,8,2),".",MID(D323,10,2),".",MID(D323,12,2),".",MID(D323,14,2))</f>
        <v>1.2.02.05.01.03.01.01</v>
      </c>
      <c r="AW323" s="77">
        <f>+LEN(CODIGOS2018[[#This Row],[POS PRE]])</f>
        <v>15</v>
      </c>
      <c r="AX323" s="76" t="b">
        <f>+EXACT(CODIGOS2018[[#This Row],[CODIGO AUTOMATICO CGR]],CODIGOS2018[[#This Row],[Código CGR]])</f>
        <v>0</v>
      </c>
      <c r="AY323" s="78" t="s">
        <v>281</v>
      </c>
      <c r="AZ323" s="78" t="b">
        <f>EXACT(CODIGOS2018[[#This Row],[Código FUT]],CODIGOS2018[[#This Row],[CODIFICACION MARCO FISCAL]])</f>
        <v>1</v>
      </c>
      <c r="BA323" s="81" t="s">
        <v>348</v>
      </c>
      <c r="BB323" s="82" t="b">
        <f>EXACT(CODIGOS2018[[#This Row],[Código FUT]],CODIGOS2018[[#This Row],[REPORTE II TRIM]])</f>
        <v>0</v>
      </c>
      <c r="BC323" s="135" t="e">
        <v>#N/A</v>
      </c>
      <c r="BD323" s="135" t="e">
        <f>EXACT(CODIGOS2018[[#This Row],[Código FUT]],CODIGOS2018[[#This Row],[FUT DECRETO LIQ 2019]])</f>
        <v>#N/A</v>
      </c>
    </row>
    <row r="324" spans="1:56" s="23" customFormat="1" ht="15" customHeight="1" x14ac:dyDescent="0.25">
      <c r="A32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0-0500 1105 12010109 120101 9999</v>
      </c>
      <c r="B324" s="4" t="s">
        <v>261</v>
      </c>
      <c r="C324" s="64">
        <v>1105</v>
      </c>
      <c r="D324" s="4" t="s">
        <v>111</v>
      </c>
      <c r="E324" s="64">
        <v>120101</v>
      </c>
      <c r="F324" s="64">
        <v>9999</v>
      </c>
      <c r="G324" s="4" t="s">
        <v>450</v>
      </c>
      <c r="H324" s="65">
        <v>-30000000000</v>
      </c>
      <c r="I324" s="65">
        <v>0</v>
      </c>
      <c r="J324" s="65">
        <v>0</v>
      </c>
      <c r="K324" s="65">
        <v>-12500000000</v>
      </c>
      <c r="L324" s="65">
        <v>18963028753</v>
      </c>
      <c r="M324" s="65">
        <v>-23536971247</v>
      </c>
      <c r="N324" s="65">
        <v>-8000000000</v>
      </c>
      <c r="O324" s="24"/>
      <c r="P324" s="68">
        <f>CODIGOS2018[[#This Row],[RECAUDOS]]+CODIGOS2018[[#This Row],[AJUSTE]]</f>
        <v>-8000000000</v>
      </c>
      <c r="Q32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4" s="60"/>
      <c r="T324" s="60"/>
      <c r="U324" s="26" t="s">
        <v>525</v>
      </c>
      <c r="V324" s="27" t="e">
        <f>IF(Q324="SALUD","SALUD",IF(CODIGOS2018[[#This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4" s="28">
        <v>10</v>
      </c>
      <c r="AA32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4" s="28" t="s">
        <v>526</v>
      </c>
      <c r="AC32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4" s="28" t="s">
        <v>500</v>
      </c>
      <c r="AE32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4" s="28" t="s">
        <v>371</v>
      </c>
      <c r="AG324" s="46" t="s">
        <v>462</v>
      </c>
      <c r="AH32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4" s="156" t="s">
        <v>651</v>
      </c>
      <c r="AJ32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4" s="72" t="str">
        <f>CONCATENATE(CODIGOS2018[[#This Row],[Código CGR]]," ",CODIGOS2018[[#This Row],[CGR OEI]]," ",CODIGOS2018[[#This Row],[CGR Dest]]," ",CODIGOS2018[[#This Row],[SIT FONDOS]])</f>
        <v>1.2.01.02.01 037 039 C</v>
      </c>
      <c r="AR324" s="73" t="e">
        <f>IF(AND(CODIGOS2018[[#This Row],[MARCA SALUD Y CONTRALORIA]]&lt;&gt;"SALUD",COUNTIF([1]!PLANOPROG[AUX LINEA],CODIGOS2018[[#This Row],[Aux PROG CGR]])=0),"INCLUIR","OK")</f>
        <v>#REF!</v>
      </c>
      <c r="AS324" s="72" t="str">
        <f>CONCATENATE(CODIGOS2018[[#This Row],[Código CGR]]," ",CODIGOS2018[[#This Row],[CGR OEI]]," ",CODIGOS2018[[#This Row],[CGR Dest]]," ",CODIGOS2018[[#This Row],[SIT FONDOS]]," ",CODIGOS2018[[#This Row],[CGR Tercero]])</f>
        <v>1.2.01.02.01 037 039 C 000000000000000</v>
      </c>
      <c r="AT324" s="73" t="e">
        <f>IF(AND(CODIGOS2018[[#This Row],[MARCA SALUD Y CONTRALORIA]]&lt;&gt;"SALUD",COUNTIF([1]!PLANOEJEC[AUX LINEA],CODIGOS2018[[#This Row],[Aux EJEC CGR]])=0),"INCLUIR","OK")</f>
        <v>#REF!</v>
      </c>
      <c r="AU32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4" s="76" t="str">
        <f>CONCATENATE(MID(D324,1,1),".",MID(D324,3,1),".",MID(D324,4,2),".",MID(D324,6,2),".",MID(D324,8,2))</f>
        <v>1.2.01.01.09</v>
      </c>
      <c r="AW324" s="77">
        <f>+LEN(CODIGOS2018[[#This Row],[POS PRE]])</f>
        <v>9</v>
      </c>
      <c r="AX324" s="76" t="b">
        <f>+EXACT(CODIGOS2018[[#This Row],[CODIGO AUTOMATICO CGR]],CODIGOS2018[[#This Row],[Código CGR]])</f>
        <v>0</v>
      </c>
      <c r="AY324" s="78" t="s">
        <v>357</v>
      </c>
      <c r="AZ324" s="78" t="b">
        <f>EXACT(CODIGOS2018[[#This Row],[Código FUT]],CODIGOS2018[[#This Row],[CODIFICACION MARCO FISCAL]])</f>
        <v>0</v>
      </c>
      <c r="BA324" s="81" t="s">
        <v>357</v>
      </c>
      <c r="BB324" s="82" t="b">
        <f>EXACT(CODIGOS2018[[#This Row],[Código FUT]],CODIGOS2018[[#This Row],[REPORTE II TRIM]])</f>
        <v>0</v>
      </c>
      <c r="BC324" s="135" t="s">
        <v>357</v>
      </c>
      <c r="BD324" s="135" t="b">
        <f>EXACT(CODIGOS2018[[#This Row],[Código FUT]],CODIGOS2018[[#This Row],[FUT DECRETO LIQ 2019]])</f>
        <v>0</v>
      </c>
    </row>
    <row r="325" spans="1:56" s="23" customFormat="1" ht="15" customHeight="1" x14ac:dyDescent="0.25">
      <c r="A32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0-0502 1105 12010109 120101 9999</v>
      </c>
      <c r="B325" s="4" t="s">
        <v>619</v>
      </c>
      <c r="C325" s="64">
        <v>1105</v>
      </c>
      <c r="D325" s="4" t="s">
        <v>111</v>
      </c>
      <c r="E325" s="64">
        <v>120101</v>
      </c>
      <c r="F325" s="64">
        <v>9999</v>
      </c>
      <c r="G325" s="4" t="s">
        <v>450</v>
      </c>
      <c r="H325" s="65">
        <v>-3000000000</v>
      </c>
      <c r="I325" s="65">
        <v>0</v>
      </c>
      <c r="J325" s="65">
        <v>0</v>
      </c>
      <c r="K325" s="65">
        <v>0</v>
      </c>
      <c r="L325" s="65">
        <v>2500000000</v>
      </c>
      <c r="M325" s="65">
        <v>-500000000</v>
      </c>
      <c r="N325" s="65">
        <v>0</v>
      </c>
      <c r="O325" s="151">
        <v>-430000000</v>
      </c>
      <c r="P325" s="68">
        <f>CODIGOS2018[[#This Row],[RECAUDOS]]+CODIGOS2018[[#This Row],[AJUSTE]]</f>
        <v>-430000000</v>
      </c>
      <c r="Q32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5" s="60"/>
      <c r="T325" s="60"/>
      <c r="U325" s="26" t="s">
        <v>525</v>
      </c>
      <c r="V325" s="27" t="e">
        <f>IF(Q325="SALUD","SALUD",IF(CODIGOS2018[[#This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5" s="28">
        <v>10</v>
      </c>
      <c r="AA32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5" s="28" t="s">
        <v>526</v>
      </c>
      <c r="AC32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5" s="28" t="s">
        <v>500</v>
      </c>
      <c r="AE32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5" s="28" t="s">
        <v>371</v>
      </c>
      <c r="AG325" s="46" t="s">
        <v>462</v>
      </c>
      <c r="AH32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5" s="156" t="s">
        <v>812</v>
      </c>
      <c r="AJ32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5" s="72" t="str">
        <f>CONCATENATE(CODIGOS2018[[#This Row],[Código CGR]]," ",CODIGOS2018[[#This Row],[CGR OEI]]," ",CODIGOS2018[[#This Row],[CGR Dest]]," ",CODIGOS2018[[#This Row],[SIT FONDOS]])</f>
        <v>1.2.01.02.01 037 039 C</v>
      </c>
      <c r="AR325" s="73" t="e">
        <f>IF(AND(CODIGOS2018[[#This Row],[MARCA SALUD Y CONTRALORIA]]&lt;&gt;"SALUD",COUNTIF([1]!PLANOPROG[AUX LINEA],CODIGOS2018[[#This Row],[Aux PROG CGR]])=0),"INCLUIR","OK")</f>
        <v>#REF!</v>
      </c>
      <c r="AS325" s="72" t="str">
        <f>CONCATENATE(CODIGOS2018[[#This Row],[Código CGR]]," ",CODIGOS2018[[#This Row],[CGR OEI]]," ",CODIGOS2018[[#This Row],[CGR Dest]]," ",CODIGOS2018[[#This Row],[SIT FONDOS]]," ",CODIGOS2018[[#This Row],[CGR Tercero]])</f>
        <v>1.2.01.02.01 037 039 C 000000000000000</v>
      </c>
      <c r="AT325" s="73" t="e">
        <f>IF(AND(CODIGOS2018[[#This Row],[MARCA SALUD Y CONTRALORIA]]&lt;&gt;"SALUD",COUNTIF([1]!PLANOEJEC[AUX LINEA],CODIGOS2018[[#This Row],[Aux EJEC CGR]])=0),"INCLUIR","OK")</f>
        <v>#REF!</v>
      </c>
      <c r="AU32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5" s="76" t="str">
        <f>CONCATENATE(MID(D325,1,1),".",MID(D325,3,1),".",MID(D325,4,2),".",MID(D325,6,2),".",MID(D325,8,2))</f>
        <v>1.2.01.01.09</v>
      </c>
      <c r="AW325" s="77">
        <f>+LEN(CODIGOS2018[[#This Row],[POS PRE]])</f>
        <v>9</v>
      </c>
      <c r="AX325" s="76" t="b">
        <f>+EXACT(CODIGOS2018[[#This Row],[CODIGO AUTOMATICO CGR]],CODIGOS2018[[#This Row],[Código CGR]])</f>
        <v>0</v>
      </c>
      <c r="AY325" s="78" t="s">
        <v>357</v>
      </c>
      <c r="AZ325" s="78" t="b">
        <f>EXACT(CODIGOS2018[[#This Row],[Código FUT]],CODIGOS2018[[#This Row],[CODIFICACION MARCO FISCAL]])</f>
        <v>0</v>
      </c>
      <c r="BA325" s="81" t="s">
        <v>357</v>
      </c>
      <c r="BB325" s="82" t="b">
        <f>EXACT(CODIGOS2018[[#This Row],[Código FUT]],CODIGOS2018[[#This Row],[REPORTE II TRIM]])</f>
        <v>0</v>
      </c>
      <c r="BC325" s="135" t="s">
        <v>357</v>
      </c>
      <c r="BD325" s="135" t="b">
        <f>EXACT(CODIGOS2018[[#This Row],[Código FUT]],CODIGOS2018[[#This Row],[FUT DECRETO LIQ 2019]])</f>
        <v>0</v>
      </c>
    </row>
    <row r="326" spans="1:56" s="23" customFormat="1" ht="15" customHeight="1" x14ac:dyDescent="0.25">
      <c r="A32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2-0001 1105 120201019802 12020101 9999</v>
      </c>
      <c r="B326" s="4" t="s">
        <v>124</v>
      </c>
      <c r="C326" s="64">
        <v>1105</v>
      </c>
      <c r="D326" s="4" t="s">
        <v>112</v>
      </c>
      <c r="E326" s="64">
        <v>12020101</v>
      </c>
      <c r="F326" s="64">
        <v>9999</v>
      </c>
      <c r="G326" s="4" t="s">
        <v>620</v>
      </c>
      <c r="H326" s="65">
        <v>-21600000000</v>
      </c>
      <c r="I326" s="65">
        <v>0</v>
      </c>
      <c r="J326" s="65">
        <v>0</v>
      </c>
      <c r="K326" s="65">
        <v>0</v>
      </c>
      <c r="L326" s="65">
        <v>0</v>
      </c>
      <c r="M326" s="65">
        <v>-21600000000</v>
      </c>
      <c r="N326" s="65">
        <v>-21600000000</v>
      </c>
      <c r="O326" s="24"/>
      <c r="P326" s="68">
        <f>CODIGOS2018[[#This Row],[RECAUDOS]]+CODIGOS2018[[#This Row],[AJUSTE]]</f>
        <v>-21600000000</v>
      </c>
      <c r="Q32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6" s="60"/>
      <c r="T326" s="60"/>
      <c r="U326" s="26" t="s">
        <v>528</v>
      </c>
      <c r="V326" s="27" t="e">
        <f>IF(Q326="SALUD","SALUD",IF(CODIGOS2018[[#This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6" s="28">
        <v>10</v>
      </c>
      <c r="AA32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6" s="28" t="s">
        <v>530</v>
      </c>
      <c r="AC32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6" s="28" t="s">
        <v>489</v>
      </c>
      <c r="AE32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6" s="28" t="s">
        <v>371</v>
      </c>
      <c r="AG326" s="46" t="s">
        <v>462</v>
      </c>
      <c r="AH32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6" s="47" t="s">
        <v>360</v>
      </c>
      <c r="AJ32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6" s="72" t="str">
        <f>CONCATENATE(CODIGOS2018[[#This Row],[Código CGR]]," ",CODIGOS2018[[#This Row],[CGR OEI]]," ",CODIGOS2018[[#This Row],[CGR Dest]]," ",CODIGOS2018[[#This Row],[SIT FONDOS]])</f>
        <v>1.2.02.01.07 047 099 C</v>
      </c>
      <c r="AR326" s="73" t="e">
        <f>IF(AND(CODIGOS2018[[#This Row],[MARCA SALUD Y CONTRALORIA]]&lt;&gt;"SALUD",COUNTIF([1]!PLANOPROG[AUX LINEA],CODIGOS2018[[#This Row],[Aux PROG CGR]])=0),"INCLUIR","OK")</f>
        <v>#REF!</v>
      </c>
      <c r="AS326" s="72" t="str">
        <f>CONCATENATE(CODIGOS2018[[#This Row],[Código CGR]]," ",CODIGOS2018[[#This Row],[CGR OEI]]," ",CODIGOS2018[[#This Row],[CGR Dest]]," ",CODIGOS2018[[#This Row],[SIT FONDOS]]," ",CODIGOS2018[[#This Row],[CGR Tercero]])</f>
        <v>1.2.02.01.07 047 099 C 000000000000000</v>
      </c>
      <c r="AT326" s="73" t="e">
        <f>IF(AND(CODIGOS2018[[#This Row],[MARCA SALUD Y CONTRALORIA]]&lt;&gt;"SALUD",COUNTIF([1]!PLANOEJEC[AUX LINEA],CODIGOS2018[[#This Row],[Aux EJEC CGR]])=0),"INCLUIR","OK")</f>
        <v>#REF!</v>
      </c>
      <c r="AU32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6" s="76" t="str">
        <f>CONCATENATE(MID(D326,1,1),".",MID(D326,3,1),".",MID(D326,4,2),".",MID(D326,6,2),".",MID(D326,8,2),".",MID(D326,10,2),".",MID(D326,12,2))</f>
        <v>1.2.02.01.01.98.02</v>
      </c>
      <c r="AW326" s="77">
        <f>+LEN(CODIGOS2018[[#This Row],[POS PRE]])</f>
        <v>13</v>
      </c>
      <c r="AX326" s="76" t="b">
        <f>+EXACT(CODIGOS2018[[#This Row],[CODIGO AUTOMATICO CGR]],CODIGOS2018[[#This Row],[Código CGR]])</f>
        <v>0</v>
      </c>
      <c r="AY326" s="78" t="s">
        <v>360</v>
      </c>
      <c r="AZ326" s="78" t="b">
        <f>EXACT(CODIGOS2018[[#This Row],[Código FUT]],CODIGOS2018[[#This Row],[CODIFICACION MARCO FISCAL]])</f>
        <v>1</v>
      </c>
      <c r="BA326" s="81" t="s">
        <v>360</v>
      </c>
      <c r="BB326" s="82" t="b">
        <f>EXACT(CODIGOS2018[[#This Row],[Código FUT]],CODIGOS2018[[#This Row],[REPORTE II TRIM]])</f>
        <v>1</v>
      </c>
      <c r="BC326" s="135" t="e">
        <v>#N/A</v>
      </c>
      <c r="BD326" s="135" t="e">
        <f>EXACT(CODIGOS2018[[#This Row],[Código FUT]],CODIGOS2018[[#This Row],[FUT DECRETO LIQ 2019]])</f>
        <v>#N/A</v>
      </c>
    </row>
    <row r="327" spans="1:56" s="23" customFormat="1" ht="15" customHeight="1" x14ac:dyDescent="0.25">
      <c r="A32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2-0001 1105 1202019895 12020101 9999</v>
      </c>
      <c r="B327" s="4" t="s">
        <v>124</v>
      </c>
      <c r="C327" s="64">
        <v>1105</v>
      </c>
      <c r="D327" s="4" t="s">
        <v>671</v>
      </c>
      <c r="E327" s="64">
        <v>12020101</v>
      </c>
      <c r="F327" s="64">
        <v>9999</v>
      </c>
      <c r="G327" s="4" t="s">
        <v>672</v>
      </c>
      <c r="H327" s="65">
        <v>0</v>
      </c>
      <c r="I327" s="65">
        <v>0</v>
      </c>
      <c r="J327" s="65">
        <v>0</v>
      </c>
      <c r="K327" s="65">
        <v>-2383334202</v>
      </c>
      <c r="L327" s="65">
        <v>0</v>
      </c>
      <c r="M327" s="65">
        <v>-2383334202</v>
      </c>
      <c r="N327" s="65">
        <v>-2383334202</v>
      </c>
      <c r="O327" s="24"/>
      <c r="P327" s="68">
        <f>CODIGOS2018[[#This Row],[RECAUDOS]]+CODIGOS2018[[#This Row],[AJUSTE]]</f>
        <v>-2383334202</v>
      </c>
      <c r="Q32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7" s="60"/>
      <c r="T327" s="60"/>
      <c r="U327" s="26" t="s">
        <v>528</v>
      </c>
      <c r="V327" s="27" t="e">
        <f>IF(Q327="SALUD","SALUD",IF(CODIGOS2018[[#This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7" s="28">
        <v>10</v>
      </c>
      <c r="AA32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7" s="28" t="s">
        <v>511</v>
      </c>
      <c r="AC32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7" s="28" t="s">
        <v>489</v>
      </c>
      <c r="AE32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7" s="28" t="s">
        <v>371</v>
      </c>
      <c r="AG327" s="46" t="s">
        <v>539</v>
      </c>
      <c r="AH32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7" s="47" t="s">
        <v>360</v>
      </c>
      <c r="AJ32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7" s="72" t="str">
        <f>CONCATENATE(CODIGOS2018[[#This Row],[Código CGR]]," ",CODIGOS2018[[#This Row],[CGR OEI]]," ",CODIGOS2018[[#This Row],[CGR Dest]]," ",CODIGOS2018[[#This Row],[SIT FONDOS]])</f>
        <v>1.2.02.01.07 042 099 C</v>
      </c>
      <c r="AR327" s="73" t="e">
        <f>IF(AND(CODIGOS2018[[#This Row],[MARCA SALUD Y CONTRALORIA]]&lt;&gt;"SALUD",COUNTIF([1]!PLANOPROG[AUX LINEA],CODIGOS2018[[#This Row],[Aux PROG CGR]])=0),"INCLUIR","OK")</f>
        <v>#REF!</v>
      </c>
      <c r="AS327" s="72" t="str">
        <f>CONCATENATE(CODIGOS2018[[#This Row],[Código CGR]]," ",CODIGOS2018[[#This Row],[CGR OEI]]," ",CODIGOS2018[[#This Row],[CGR Dest]]," ",CODIGOS2018[[#This Row],[SIT FONDOS]]," ",CODIGOS2018[[#This Row],[CGR Tercero]])</f>
        <v>1.2.02.01.07 042 099 C 110000001700000</v>
      </c>
      <c r="AT327" s="73" t="e">
        <f>IF(AND(CODIGOS2018[[#This Row],[MARCA SALUD Y CONTRALORIA]]&lt;&gt;"SALUD",COUNTIF([1]!PLANOEJEC[AUX LINEA],CODIGOS2018[[#This Row],[Aux EJEC CGR]])=0),"INCLUIR","OK")</f>
        <v>#REF!</v>
      </c>
      <c r="AU32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7" s="76" t="s">
        <v>123</v>
      </c>
      <c r="AW327" s="77">
        <f>+LEN(CODIGOS2018[[#This Row],[POS PRE]])</f>
        <v>11</v>
      </c>
      <c r="AX327" s="76" t="b">
        <f>+EXACT(CODIGOS2018[[#This Row],[CODIGO AUTOMATICO CGR]],CODIGOS2018[[#This Row],[Código CGR]])</f>
        <v>0</v>
      </c>
      <c r="AY327" s="78" t="s">
        <v>360</v>
      </c>
      <c r="AZ327" s="78" t="b">
        <f>EXACT(CODIGOS2018[[#This Row],[Código FUT]],CODIGOS2018[[#This Row],[CODIFICACION MARCO FISCAL]])</f>
        <v>1</v>
      </c>
      <c r="BA327" s="81" t="s">
        <v>360</v>
      </c>
      <c r="BB327" s="82" t="b">
        <f>EXACT(CODIGOS2018[[#This Row],[Código FUT]],CODIGOS2018[[#This Row],[REPORTE II TRIM]])</f>
        <v>1</v>
      </c>
      <c r="BC327" s="135" t="e">
        <v>#N/A</v>
      </c>
      <c r="BD327" s="135" t="e">
        <f>EXACT(CODIGOS2018[[#This Row],[Código FUT]],CODIGOS2018[[#This Row],[FUT DECRETO LIQ 2019]])</f>
        <v>#N/A</v>
      </c>
    </row>
    <row r="328" spans="1:56" s="23" customFormat="1" ht="15" customHeight="1" x14ac:dyDescent="0.25">
      <c r="A32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2-0003 1105 120201987501 12020101 9999</v>
      </c>
      <c r="B328" s="4" t="s">
        <v>673</v>
      </c>
      <c r="C328" s="64">
        <v>1105</v>
      </c>
      <c r="D328" s="4" t="s">
        <v>674</v>
      </c>
      <c r="E328" s="64">
        <v>12020101</v>
      </c>
      <c r="F328" s="64">
        <v>9999</v>
      </c>
      <c r="G328" s="4" t="s">
        <v>675</v>
      </c>
      <c r="H328" s="65">
        <v>0</v>
      </c>
      <c r="I328" s="65">
        <v>0</v>
      </c>
      <c r="J328" s="65">
        <v>0</v>
      </c>
      <c r="K328" s="65">
        <v>-60469104</v>
      </c>
      <c r="L328" s="65">
        <v>0</v>
      </c>
      <c r="M328" s="65">
        <v>-60469104</v>
      </c>
      <c r="N328" s="65">
        <v>-60469104</v>
      </c>
      <c r="O328" s="24"/>
      <c r="P328" s="68">
        <f>CODIGOS2018[[#This Row],[RECAUDOS]]+CODIGOS2018[[#This Row],[AJUSTE]]</f>
        <v>-60469104</v>
      </c>
      <c r="Q32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8" s="60"/>
      <c r="T328" s="60"/>
      <c r="U328" s="26" t="s">
        <v>123</v>
      </c>
      <c r="V328" s="27" t="e">
        <f>IF(Q328="SALUD","SALUD",IF(CODIGOS2018[[#This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8" s="28">
        <v>10</v>
      </c>
      <c r="AA32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8" s="28" t="s">
        <v>511</v>
      </c>
      <c r="AC32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8" s="28" t="s">
        <v>489</v>
      </c>
      <c r="AE32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8" s="28" t="s">
        <v>371</v>
      </c>
      <c r="AG328" s="46" t="s">
        <v>539</v>
      </c>
      <c r="AH32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8" s="47" t="s">
        <v>362</v>
      </c>
      <c r="AJ32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8" s="72" t="str">
        <f>CONCATENATE(CODIGOS2018[[#This Row],[Código CGR]]," ",CODIGOS2018[[#This Row],[CGR OEI]]," ",CODIGOS2018[[#This Row],[CGR Dest]]," ",CODIGOS2018[[#This Row],[SIT FONDOS]])</f>
        <v>1.2.02.01.98 042 099 C</v>
      </c>
      <c r="AR328" s="73" t="e">
        <f>IF(AND(CODIGOS2018[[#This Row],[MARCA SALUD Y CONTRALORIA]]&lt;&gt;"SALUD",COUNTIF([1]!PLANOPROG[AUX LINEA],CODIGOS2018[[#This Row],[Aux PROG CGR]])=0),"INCLUIR","OK")</f>
        <v>#REF!</v>
      </c>
      <c r="AS328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110000001700000</v>
      </c>
      <c r="AT328" s="73" t="e">
        <f>IF(AND(CODIGOS2018[[#This Row],[MARCA SALUD Y CONTRALORIA]]&lt;&gt;"SALUD",COUNTIF([1]!PLANOEJEC[AUX LINEA],CODIGOS2018[[#This Row],[Aux EJEC CGR]])=0),"INCLUIR","OK")</f>
        <v>#REF!</v>
      </c>
      <c r="AU32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8" s="76" t="s">
        <v>123</v>
      </c>
      <c r="AW328" s="77">
        <f>+LEN(CODIGOS2018[[#This Row],[POS PRE]])</f>
        <v>13</v>
      </c>
      <c r="AX328" s="76" t="b">
        <f>+EXACT(CODIGOS2018[[#This Row],[CODIGO AUTOMATICO CGR]],CODIGOS2018[[#This Row],[Código CGR]])</f>
        <v>1</v>
      </c>
      <c r="AY328" s="78" t="s">
        <v>362</v>
      </c>
      <c r="AZ328" s="78" t="b">
        <f>EXACT(CODIGOS2018[[#This Row],[Código FUT]],CODIGOS2018[[#This Row],[CODIFICACION MARCO FISCAL]])</f>
        <v>1</v>
      </c>
      <c r="BA328" s="81" t="s">
        <v>362</v>
      </c>
      <c r="BB328" s="82" t="b">
        <f>EXACT(CODIGOS2018[[#This Row],[Código FUT]],CODIGOS2018[[#This Row],[REPORTE II TRIM]])</f>
        <v>1</v>
      </c>
      <c r="BC328" s="135" t="e">
        <v>#N/A</v>
      </c>
      <c r="BD328" s="135" t="e">
        <f>EXACT(CODIGOS2018[[#This Row],[Código FUT]],CODIGOS2018[[#This Row],[FUT DECRETO LIQ 2019]])</f>
        <v>#N/A</v>
      </c>
    </row>
    <row r="329" spans="1:56" s="23" customFormat="1" ht="15" customHeight="1" x14ac:dyDescent="0.25">
      <c r="A32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2-0004 1105 1202019884 12020101 9999</v>
      </c>
      <c r="B329" s="4" t="s">
        <v>676</v>
      </c>
      <c r="C329" s="64">
        <v>1105</v>
      </c>
      <c r="D329" s="4" t="s">
        <v>677</v>
      </c>
      <c r="E329" s="64">
        <v>12020101</v>
      </c>
      <c r="F329" s="64">
        <v>9999</v>
      </c>
      <c r="G329" s="4" t="s">
        <v>678</v>
      </c>
      <c r="H329" s="65">
        <v>0</v>
      </c>
      <c r="I329" s="65">
        <v>0</v>
      </c>
      <c r="J329" s="65">
        <v>0</v>
      </c>
      <c r="K329" s="65">
        <v>-120129582</v>
      </c>
      <c r="L329" s="65">
        <v>0</v>
      </c>
      <c r="M329" s="65">
        <v>-120129582</v>
      </c>
      <c r="N329" s="65">
        <v>-120129582</v>
      </c>
      <c r="O329" s="24"/>
      <c r="P329" s="68">
        <f>CODIGOS2018[[#This Row],[RECAUDOS]]+CODIGOS2018[[#This Row],[AJUSTE]]</f>
        <v>-120129582</v>
      </c>
      <c r="Q32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2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29" s="60"/>
      <c r="T329" s="60"/>
      <c r="U329" s="26" t="s">
        <v>123</v>
      </c>
      <c r="V329" s="27" t="e">
        <f>IF(Q329="SALUD","SALUD",IF(CODIGOS2018[[#This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2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2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2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29" s="28">
        <v>10</v>
      </c>
      <c r="AA32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29" s="28" t="s">
        <v>511</v>
      </c>
      <c r="AC32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29" s="28" t="s">
        <v>469</v>
      </c>
      <c r="AE32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29" s="28" t="s">
        <v>371</v>
      </c>
      <c r="AG329" s="46" t="s">
        <v>462</v>
      </c>
      <c r="AH32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29" s="47" t="s">
        <v>362</v>
      </c>
      <c r="AJ32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2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2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2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29" s="72" t="str">
        <f>CONCATENATE(CODIGOS2018[[#This Row],[Código CGR]]," ",CODIGOS2018[[#This Row],[CGR OEI]]," ",CODIGOS2018[[#This Row],[CGR Dest]]," ",CODIGOS2018[[#This Row],[SIT FONDOS]])</f>
        <v>1.2.02.01.98 042 070 C</v>
      </c>
      <c r="AR329" s="73" t="e">
        <f>IF(AND(CODIGOS2018[[#This Row],[MARCA SALUD Y CONTRALORIA]]&lt;&gt;"SALUD",COUNTIF([1]!PLANOPROG[AUX LINEA],CODIGOS2018[[#This Row],[Aux PROG CGR]])=0),"INCLUIR","OK")</f>
        <v>#REF!</v>
      </c>
      <c r="AS329" s="72" t="str">
        <f>CONCATENATE(CODIGOS2018[[#This Row],[Código CGR]]," ",CODIGOS2018[[#This Row],[CGR OEI]]," ",CODIGOS2018[[#This Row],[CGR Dest]]," ",CODIGOS2018[[#This Row],[SIT FONDOS]]," ",CODIGOS2018[[#This Row],[CGR Tercero]])</f>
        <v>1.2.02.01.98 042 070 C 000000000000000</v>
      </c>
      <c r="AT329" s="73" t="e">
        <f>IF(AND(CODIGOS2018[[#This Row],[MARCA SALUD Y CONTRALORIA]]&lt;&gt;"SALUD",COUNTIF([1]!PLANOEJEC[AUX LINEA],CODIGOS2018[[#This Row],[Aux EJEC CGR]])=0),"INCLUIR","OK")</f>
        <v>#REF!</v>
      </c>
      <c r="AU32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29" s="76" t="s">
        <v>123</v>
      </c>
      <c r="AW329" s="77">
        <f>+LEN(CODIGOS2018[[#This Row],[POS PRE]])</f>
        <v>11</v>
      </c>
      <c r="AX329" s="76" t="b">
        <f>+EXACT(CODIGOS2018[[#This Row],[CODIGO AUTOMATICO CGR]],CODIGOS2018[[#This Row],[Código CGR]])</f>
        <v>1</v>
      </c>
      <c r="AY329" s="78" t="s">
        <v>362</v>
      </c>
      <c r="AZ329" s="78" t="b">
        <f>EXACT(CODIGOS2018[[#This Row],[Código FUT]],CODIGOS2018[[#This Row],[CODIFICACION MARCO FISCAL]])</f>
        <v>1</v>
      </c>
      <c r="BA329" s="81" t="s">
        <v>362</v>
      </c>
      <c r="BB329" s="82" t="b">
        <f>EXACT(CODIGOS2018[[#This Row],[Código FUT]],CODIGOS2018[[#This Row],[REPORTE II TRIM]])</f>
        <v>1</v>
      </c>
      <c r="BC329" s="135" t="e">
        <v>#N/A</v>
      </c>
      <c r="BD329" s="135" t="e">
        <f>EXACT(CODIGOS2018[[#This Row],[Código FUT]],CODIGOS2018[[#This Row],[FUT DECRETO LIQ 2019]])</f>
        <v>#N/A</v>
      </c>
    </row>
    <row r="330" spans="1:56" s="23" customFormat="1" ht="15" customHeight="1" x14ac:dyDescent="0.25">
      <c r="A33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2-0005 1105 1202019887 11010204 9999</v>
      </c>
      <c r="B330" s="4" t="s">
        <v>679</v>
      </c>
      <c r="C330" s="64">
        <v>1105</v>
      </c>
      <c r="D330" s="4" t="s">
        <v>680</v>
      </c>
      <c r="E330" s="64">
        <v>11010204</v>
      </c>
      <c r="F330" s="64">
        <v>9999</v>
      </c>
      <c r="G330" s="4" t="s">
        <v>681</v>
      </c>
      <c r="H330" s="65">
        <v>0</v>
      </c>
      <c r="I330" s="65">
        <v>0</v>
      </c>
      <c r="J330" s="65">
        <v>0</v>
      </c>
      <c r="K330" s="65">
        <v>-99522239</v>
      </c>
      <c r="L330" s="65">
        <v>0</v>
      </c>
      <c r="M330" s="65">
        <v>-99522239</v>
      </c>
      <c r="N330" s="65">
        <v>-99522239</v>
      </c>
      <c r="O330" s="24"/>
      <c r="P330" s="68">
        <f>CODIGOS2018[[#This Row],[RECAUDOS]]+CODIGOS2018[[#This Row],[AJUSTE]]</f>
        <v>-99522239</v>
      </c>
      <c r="Q33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0" s="60"/>
      <c r="T330" s="60"/>
      <c r="U330" s="26" t="s">
        <v>123</v>
      </c>
      <c r="V330" s="27" t="e">
        <f>IF(Q330="SALUD","SALUD",IF(CODIGOS2018[[#This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0" s="28">
        <v>10</v>
      </c>
      <c r="AA33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0" s="28" t="s">
        <v>511</v>
      </c>
      <c r="AC33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0" s="28" t="s">
        <v>469</v>
      </c>
      <c r="AE33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0" s="28" t="s">
        <v>371</v>
      </c>
      <c r="AG330" s="46" t="s">
        <v>462</v>
      </c>
      <c r="AH33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0" s="47" t="s">
        <v>362</v>
      </c>
      <c r="AJ33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0" s="72" t="str">
        <f>CONCATENATE(CODIGOS2018[[#This Row],[Código CGR]]," ",CODIGOS2018[[#This Row],[CGR OEI]]," ",CODIGOS2018[[#This Row],[CGR Dest]]," ",CODIGOS2018[[#This Row],[SIT FONDOS]])</f>
        <v>1.2.02.01.98 042 070 C</v>
      </c>
      <c r="AR330" s="73" t="e">
        <f>IF(AND(CODIGOS2018[[#This Row],[MARCA SALUD Y CONTRALORIA]]&lt;&gt;"SALUD",COUNTIF([1]!PLANOPROG[AUX LINEA],CODIGOS2018[[#This Row],[Aux PROG CGR]])=0),"INCLUIR","OK")</f>
        <v>#REF!</v>
      </c>
      <c r="AS330" s="72" t="str">
        <f>CONCATENATE(CODIGOS2018[[#This Row],[Código CGR]]," ",CODIGOS2018[[#This Row],[CGR OEI]]," ",CODIGOS2018[[#This Row],[CGR Dest]]," ",CODIGOS2018[[#This Row],[SIT FONDOS]]," ",CODIGOS2018[[#This Row],[CGR Tercero]])</f>
        <v>1.2.02.01.98 042 070 C 000000000000000</v>
      </c>
      <c r="AT330" s="73" t="e">
        <f>IF(AND(CODIGOS2018[[#This Row],[MARCA SALUD Y CONTRALORIA]]&lt;&gt;"SALUD",COUNTIF([1]!PLANOEJEC[AUX LINEA],CODIGOS2018[[#This Row],[Aux EJEC CGR]])=0),"INCLUIR","OK")</f>
        <v>#REF!</v>
      </c>
      <c r="AU33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0" s="76" t="s">
        <v>123</v>
      </c>
      <c r="AW330" s="77">
        <f>+LEN(CODIGOS2018[[#This Row],[POS PRE]])</f>
        <v>11</v>
      </c>
      <c r="AX330" s="76" t="b">
        <f>+EXACT(CODIGOS2018[[#This Row],[CODIGO AUTOMATICO CGR]],CODIGOS2018[[#This Row],[Código CGR]])</f>
        <v>1</v>
      </c>
      <c r="AY330" s="78" t="s">
        <v>362</v>
      </c>
      <c r="AZ330" s="78" t="b">
        <f>EXACT(CODIGOS2018[[#This Row],[Código FUT]],CODIGOS2018[[#This Row],[CODIFICACION MARCO FISCAL]])</f>
        <v>1</v>
      </c>
      <c r="BA330" s="81" t="s">
        <v>362</v>
      </c>
      <c r="BB330" s="82" t="b">
        <f>EXACT(CODIGOS2018[[#This Row],[Código FUT]],CODIGOS2018[[#This Row],[REPORTE II TRIM]])</f>
        <v>1</v>
      </c>
      <c r="BC330" s="135" t="e">
        <v>#N/A</v>
      </c>
      <c r="BD330" s="135" t="e">
        <f>EXACT(CODIGOS2018[[#This Row],[Código FUT]],CODIGOS2018[[#This Row],[FUT DECRETO LIQ 2019]])</f>
        <v>#N/A</v>
      </c>
    </row>
    <row r="331" spans="1:56" s="23" customFormat="1" ht="15" customHeight="1" x14ac:dyDescent="0.25">
      <c r="A33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2-0008 1105 120201985301 12020101 9999</v>
      </c>
      <c r="B331" s="4" t="s">
        <v>682</v>
      </c>
      <c r="C331" s="64">
        <v>1105</v>
      </c>
      <c r="D331" s="4" t="s">
        <v>683</v>
      </c>
      <c r="E331" s="64">
        <v>12020101</v>
      </c>
      <c r="F331" s="64">
        <v>9999</v>
      </c>
      <c r="G331" s="4" t="s">
        <v>684</v>
      </c>
      <c r="H331" s="65">
        <v>0</v>
      </c>
      <c r="I331" s="65">
        <v>0</v>
      </c>
      <c r="J331" s="65">
        <v>0</v>
      </c>
      <c r="K331" s="65">
        <v>-105367151</v>
      </c>
      <c r="L331" s="65">
        <v>0</v>
      </c>
      <c r="M331" s="65">
        <v>-105367151</v>
      </c>
      <c r="N331" s="65">
        <v>-105367151</v>
      </c>
      <c r="O331" s="24"/>
      <c r="P331" s="68">
        <f>CODIGOS2018[[#This Row],[RECAUDOS]]+CODIGOS2018[[#This Row],[AJUSTE]]</f>
        <v>-105367151</v>
      </c>
      <c r="Q33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1" s="60"/>
      <c r="T331" s="60"/>
      <c r="U331" s="26" t="s">
        <v>123</v>
      </c>
      <c r="V331" s="27" t="e">
        <f>IF(Q331="SALUD","SALUD",IF(CODIGOS2018[[#This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1" s="28">
        <v>10</v>
      </c>
      <c r="AA33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1" s="28" t="s">
        <v>511</v>
      </c>
      <c r="AC33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1" s="28" t="s">
        <v>489</v>
      </c>
      <c r="AE33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1" s="28" t="s">
        <v>371</v>
      </c>
      <c r="AG331" s="46" t="s">
        <v>462</v>
      </c>
      <c r="AH33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1" s="47" t="s">
        <v>362</v>
      </c>
      <c r="AJ33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1" s="72" t="str">
        <f>CONCATENATE(CODIGOS2018[[#This Row],[Código CGR]]," ",CODIGOS2018[[#This Row],[CGR OEI]]," ",CODIGOS2018[[#This Row],[CGR Dest]]," ",CODIGOS2018[[#This Row],[SIT FONDOS]])</f>
        <v>1.2.02.01.98 042 099 C</v>
      </c>
      <c r="AR331" s="73" t="e">
        <f>IF(AND(CODIGOS2018[[#This Row],[MARCA SALUD Y CONTRALORIA]]&lt;&gt;"SALUD",COUNTIF([1]!PLANOPROG[AUX LINEA],CODIGOS2018[[#This Row],[Aux PROG CGR]])=0),"INCLUIR","OK")</f>
        <v>#REF!</v>
      </c>
      <c r="AS331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000000000000000</v>
      </c>
      <c r="AT331" s="73" t="e">
        <f>IF(AND(CODIGOS2018[[#This Row],[MARCA SALUD Y CONTRALORIA]]&lt;&gt;"SALUD",COUNTIF([1]!PLANOEJEC[AUX LINEA],CODIGOS2018[[#This Row],[Aux EJEC CGR]])=0),"INCLUIR","OK")</f>
        <v>#REF!</v>
      </c>
      <c r="AU33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1" s="76" t="s">
        <v>123</v>
      </c>
      <c r="AW331" s="77">
        <f>+LEN(CODIGOS2018[[#This Row],[POS PRE]])</f>
        <v>13</v>
      </c>
      <c r="AX331" s="76" t="b">
        <f>+EXACT(CODIGOS2018[[#This Row],[CODIGO AUTOMATICO CGR]],CODIGOS2018[[#This Row],[Código CGR]])</f>
        <v>1</v>
      </c>
      <c r="AY331" s="78" t="s">
        <v>362</v>
      </c>
      <c r="AZ331" s="78" t="b">
        <f>EXACT(CODIGOS2018[[#This Row],[Código FUT]],CODIGOS2018[[#This Row],[CODIFICACION MARCO FISCAL]])</f>
        <v>1</v>
      </c>
      <c r="BA331" s="81" t="s">
        <v>362</v>
      </c>
      <c r="BB331" s="82" t="b">
        <f>EXACT(CODIGOS2018[[#This Row],[Código FUT]],CODIGOS2018[[#This Row],[REPORTE II TRIM]])</f>
        <v>1</v>
      </c>
      <c r="BC331" s="135" t="e">
        <v>#N/A</v>
      </c>
      <c r="BD331" s="135" t="e">
        <f>EXACT(CODIGOS2018[[#This Row],[Código FUT]],CODIGOS2018[[#This Row],[FUT DECRETO LIQ 2019]])</f>
        <v>#N/A</v>
      </c>
    </row>
    <row r="332" spans="1:56" s="23" customFormat="1" ht="15" customHeight="1" x14ac:dyDescent="0.25">
      <c r="A33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2-0009 1105 1202019853 12020101 9999</v>
      </c>
      <c r="B332" s="4" t="s">
        <v>685</v>
      </c>
      <c r="C332" s="64">
        <v>1105</v>
      </c>
      <c r="D332" s="4" t="s">
        <v>686</v>
      </c>
      <c r="E332" s="64">
        <v>12020101</v>
      </c>
      <c r="F332" s="64">
        <v>9999</v>
      </c>
      <c r="G332" s="4" t="s">
        <v>687</v>
      </c>
      <c r="H332" s="65">
        <v>0</v>
      </c>
      <c r="I332" s="65">
        <v>0</v>
      </c>
      <c r="J332" s="65">
        <v>0</v>
      </c>
      <c r="K332" s="65">
        <v>-216334694</v>
      </c>
      <c r="L332" s="65">
        <v>0</v>
      </c>
      <c r="M332" s="65">
        <v>-216334694</v>
      </c>
      <c r="N332" s="65">
        <v>-216334694</v>
      </c>
      <c r="O332" s="24"/>
      <c r="P332" s="68">
        <f>CODIGOS2018[[#This Row],[RECAUDOS]]+CODIGOS2018[[#This Row],[AJUSTE]]</f>
        <v>-216334694</v>
      </c>
      <c r="Q33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2" s="60"/>
      <c r="T332" s="60"/>
      <c r="U332" s="26" t="s">
        <v>123</v>
      </c>
      <c r="V332" s="27" t="e">
        <f>IF(Q332="SALUD","SALUD",IF(CODIGOS2018[[#This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2" s="28">
        <v>10</v>
      </c>
      <c r="AA33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2" s="28" t="s">
        <v>511</v>
      </c>
      <c r="AC33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2" s="28" t="s">
        <v>489</v>
      </c>
      <c r="AE33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2" s="28" t="s">
        <v>371</v>
      </c>
      <c r="AG332" s="46" t="s">
        <v>462</v>
      </c>
      <c r="AH33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2" s="47" t="s">
        <v>362</v>
      </c>
      <c r="AJ33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2" s="72" t="str">
        <f>CONCATENATE(CODIGOS2018[[#This Row],[Código CGR]]," ",CODIGOS2018[[#This Row],[CGR OEI]]," ",CODIGOS2018[[#This Row],[CGR Dest]]," ",CODIGOS2018[[#This Row],[SIT FONDOS]])</f>
        <v>1.2.02.01.98 042 099 C</v>
      </c>
      <c r="AR332" s="73" t="e">
        <f>IF(AND(CODIGOS2018[[#This Row],[MARCA SALUD Y CONTRALORIA]]&lt;&gt;"SALUD",COUNTIF([1]!PLANOPROG[AUX LINEA],CODIGOS2018[[#This Row],[Aux PROG CGR]])=0),"INCLUIR","OK")</f>
        <v>#REF!</v>
      </c>
      <c r="AS332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000000000000000</v>
      </c>
      <c r="AT332" s="73" t="e">
        <f>IF(AND(CODIGOS2018[[#This Row],[MARCA SALUD Y CONTRALORIA]]&lt;&gt;"SALUD",COUNTIF([1]!PLANOEJEC[AUX LINEA],CODIGOS2018[[#This Row],[Aux EJEC CGR]])=0),"INCLUIR","OK")</f>
        <v>#REF!</v>
      </c>
      <c r="AU33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2" s="76" t="s">
        <v>123</v>
      </c>
      <c r="AW332" s="77">
        <f>+LEN(CODIGOS2018[[#This Row],[POS PRE]])</f>
        <v>11</v>
      </c>
      <c r="AX332" s="76" t="b">
        <f>+EXACT(CODIGOS2018[[#This Row],[CODIGO AUTOMATICO CGR]],CODIGOS2018[[#This Row],[Código CGR]])</f>
        <v>1</v>
      </c>
      <c r="AY332" s="78" t="s">
        <v>362</v>
      </c>
      <c r="AZ332" s="78" t="b">
        <f>EXACT(CODIGOS2018[[#This Row],[Código FUT]],CODIGOS2018[[#This Row],[CODIFICACION MARCO FISCAL]])</f>
        <v>1</v>
      </c>
      <c r="BA332" s="81" t="s">
        <v>362</v>
      </c>
      <c r="BB332" s="82" t="b">
        <f>EXACT(CODIGOS2018[[#This Row],[Código FUT]],CODIGOS2018[[#This Row],[REPORTE II TRIM]])</f>
        <v>1</v>
      </c>
      <c r="BC332" s="135" t="e">
        <v>#N/A</v>
      </c>
      <c r="BD332" s="135" t="e">
        <f>EXACT(CODIGOS2018[[#This Row],[Código FUT]],CODIGOS2018[[#This Row],[FUT DECRETO LIQ 2019]])</f>
        <v>#N/A</v>
      </c>
    </row>
    <row r="333" spans="1:56" s="23" customFormat="1" ht="15" customHeight="1" x14ac:dyDescent="0.25">
      <c r="A33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2-0010 1105 12010273 12020101 9999</v>
      </c>
      <c r="B333" s="4" t="s">
        <v>262</v>
      </c>
      <c r="C333" s="64">
        <v>1105</v>
      </c>
      <c r="D333" s="4" t="s">
        <v>113</v>
      </c>
      <c r="E333" s="64">
        <v>12020101</v>
      </c>
      <c r="F333" s="64">
        <v>9999</v>
      </c>
      <c r="G333" s="4" t="s">
        <v>451</v>
      </c>
      <c r="H333" s="65">
        <v>-330000000</v>
      </c>
      <c r="I333" s="65">
        <v>0</v>
      </c>
      <c r="J333" s="65">
        <v>0</v>
      </c>
      <c r="K333" s="65">
        <v>-1093393744</v>
      </c>
      <c r="L333" s="65">
        <v>0</v>
      </c>
      <c r="M333" s="65">
        <v>-1423393744</v>
      </c>
      <c r="N333" s="65">
        <v>-1423393744</v>
      </c>
      <c r="O333" s="24"/>
      <c r="P333" s="68">
        <f>CODIGOS2018[[#This Row],[RECAUDOS]]+CODIGOS2018[[#This Row],[AJUSTE]]</f>
        <v>-1423393744</v>
      </c>
      <c r="Q33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3" s="60"/>
      <c r="T333" s="60"/>
      <c r="U333" s="26" t="s">
        <v>123</v>
      </c>
      <c r="V333" s="27" t="e">
        <f>IF(Q333="SALUD","SALUD",IF(CODIGOS2018[[#This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3" s="28">
        <v>10</v>
      </c>
      <c r="AA33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3" s="28" t="s">
        <v>511</v>
      </c>
      <c r="AC33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3" s="28" t="s">
        <v>497</v>
      </c>
      <c r="AE33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3" s="28" t="s">
        <v>371</v>
      </c>
      <c r="AG333" s="46" t="s">
        <v>462</v>
      </c>
      <c r="AH33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3" s="47" t="s">
        <v>362</v>
      </c>
      <c r="AJ33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3" s="72" t="str">
        <f>CONCATENATE(CODIGOS2018[[#This Row],[Código CGR]]," ",CODIGOS2018[[#This Row],[CGR OEI]]," ",CODIGOS2018[[#This Row],[CGR Dest]]," ",CODIGOS2018[[#This Row],[SIT FONDOS]])</f>
        <v>1.2.02.01.98 042 074 C</v>
      </c>
      <c r="AR333" s="73" t="e">
        <f>IF(AND(CODIGOS2018[[#This Row],[MARCA SALUD Y CONTRALORIA]]&lt;&gt;"SALUD",COUNTIF([1]!PLANOPROG[AUX LINEA],CODIGOS2018[[#This Row],[Aux PROG CGR]])=0),"INCLUIR","OK")</f>
        <v>#REF!</v>
      </c>
      <c r="AS333" s="72" t="str">
        <f>CONCATENATE(CODIGOS2018[[#This Row],[Código CGR]]," ",CODIGOS2018[[#This Row],[CGR OEI]]," ",CODIGOS2018[[#This Row],[CGR Dest]]," ",CODIGOS2018[[#This Row],[SIT FONDOS]]," ",CODIGOS2018[[#This Row],[CGR Tercero]])</f>
        <v>1.2.02.01.98 042 074 C 000000000000000</v>
      </c>
      <c r="AT333" s="73" t="e">
        <f>IF(AND(CODIGOS2018[[#This Row],[MARCA SALUD Y CONTRALORIA]]&lt;&gt;"SALUD",COUNTIF([1]!PLANOEJEC[AUX LINEA],CODIGOS2018[[#This Row],[Aux EJEC CGR]])=0),"INCLUIR","OK")</f>
        <v>#REF!</v>
      </c>
      <c r="AU33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3" s="76" t="str">
        <f>CONCATENATE(MID(D333,1,1),".",MID(D333,3,1),".",MID(D333,4,2),".",MID(D333,6,2),".",MID(D333,8,2))</f>
        <v>1.2.01.02.73</v>
      </c>
      <c r="AW333" s="77">
        <f>+LEN(CODIGOS2018[[#This Row],[POS PRE]])</f>
        <v>9</v>
      </c>
      <c r="AX333" s="76" t="b">
        <f>+EXACT(CODIGOS2018[[#This Row],[CODIGO AUTOMATICO CGR]],CODIGOS2018[[#This Row],[Código CGR]])</f>
        <v>0</v>
      </c>
      <c r="AY333" s="78" t="s">
        <v>362</v>
      </c>
      <c r="AZ333" s="78" t="b">
        <f>EXACT(CODIGOS2018[[#This Row],[Código FUT]],CODIGOS2018[[#This Row],[CODIFICACION MARCO FISCAL]])</f>
        <v>1</v>
      </c>
      <c r="BA333" s="81" t="s">
        <v>362</v>
      </c>
      <c r="BB333" s="82" t="b">
        <f>EXACT(CODIGOS2018[[#This Row],[Código FUT]],CODIGOS2018[[#This Row],[REPORTE II TRIM]])</f>
        <v>1</v>
      </c>
      <c r="BC333" s="135" t="e">
        <v>#N/A</v>
      </c>
      <c r="BD333" s="135" t="e">
        <f>EXACT(CODIGOS2018[[#This Row],[Código FUT]],CODIGOS2018[[#This Row],[FUT DECRETO LIQ 2019]])</f>
        <v>#N/A</v>
      </c>
    </row>
    <row r="334" spans="1:56" s="23" customFormat="1" ht="15" customHeight="1" x14ac:dyDescent="0.25">
      <c r="A33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2-0011 1105 120201030101 12020101 9999</v>
      </c>
      <c r="B334" s="4" t="s">
        <v>621</v>
      </c>
      <c r="C334" s="64">
        <v>1105</v>
      </c>
      <c r="D334" s="4" t="s">
        <v>622</v>
      </c>
      <c r="E334" s="64">
        <v>12020101</v>
      </c>
      <c r="F334" s="64">
        <v>9999</v>
      </c>
      <c r="G334" s="4" t="s">
        <v>623</v>
      </c>
      <c r="H334" s="65">
        <v>-40000000</v>
      </c>
      <c r="I334" s="65">
        <v>0</v>
      </c>
      <c r="J334" s="65">
        <v>0</v>
      </c>
      <c r="K334" s="65">
        <v>-76985049</v>
      </c>
      <c r="L334" s="65">
        <v>0</v>
      </c>
      <c r="M334" s="65">
        <v>-116985049</v>
      </c>
      <c r="N334" s="65">
        <v>-116985049</v>
      </c>
      <c r="O334" s="24"/>
      <c r="P334" s="68">
        <f>CODIGOS2018[[#This Row],[RECAUDOS]]+CODIGOS2018[[#This Row],[AJUSTE]]</f>
        <v>-116985049</v>
      </c>
      <c r="Q33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4" s="60"/>
      <c r="T334" s="60"/>
      <c r="U334" s="26" t="s">
        <v>123</v>
      </c>
      <c r="V334" s="27" t="e">
        <f>IF(Q334="SALUD","SALUD",IF(CODIGOS2018[[#This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4" s="28">
        <v>10</v>
      </c>
      <c r="AA33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4" s="28" t="s">
        <v>511</v>
      </c>
      <c r="AC33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4" s="28" t="s">
        <v>500</v>
      </c>
      <c r="AE33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4" s="28" t="s">
        <v>371</v>
      </c>
      <c r="AG334" s="46" t="s">
        <v>462</v>
      </c>
      <c r="AH33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4" s="47" t="s">
        <v>362</v>
      </c>
      <c r="AJ33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4" s="72" t="str">
        <f>CONCATENATE(CODIGOS2018[[#This Row],[Código CGR]]," ",CODIGOS2018[[#This Row],[CGR OEI]]," ",CODIGOS2018[[#This Row],[CGR Dest]]," ",CODIGOS2018[[#This Row],[SIT FONDOS]])</f>
        <v>1.2.02.01.98 042 039 C</v>
      </c>
      <c r="AR334" s="73" t="e">
        <f>IF(AND(CODIGOS2018[[#This Row],[MARCA SALUD Y CONTRALORIA]]&lt;&gt;"SALUD",COUNTIF([1]!PLANOPROG[AUX LINEA],CODIGOS2018[[#This Row],[Aux PROG CGR]])=0),"INCLUIR","OK")</f>
        <v>#REF!</v>
      </c>
      <c r="AS334" s="72" t="str">
        <f>CONCATENATE(CODIGOS2018[[#This Row],[Código CGR]]," ",CODIGOS2018[[#This Row],[CGR OEI]]," ",CODIGOS2018[[#This Row],[CGR Dest]]," ",CODIGOS2018[[#This Row],[SIT FONDOS]]," ",CODIGOS2018[[#This Row],[CGR Tercero]])</f>
        <v>1.2.02.01.98 042 039 C 000000000000000</v>
      </c>
      <c r="AT334" s="73" t="e">
        <f>IF(AND(CODIGOS2018[[#This Row],[MARCA SALUD Y CONTRALORIA]]&lt;&gt;"SALUD",COUNTIF([1]!PLANOEJEC[AUX LINEA],CODIGOS2018[[#This Row],[Aux EJEC CGR]])=0),"INCLUIR","OK")</f>
        <v>#REF!</v>
      </c>
      <c r="AU33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4" s="76" t="str">
        <f>CONCATENATE(MID(D334,1,1),".",MID(D334,3,1),".",MID(D334,4,2),".",MID(D334,6,2),".",MID(D334,8,2),".",MID(D334,10,2),".",MID(D334,12,2))</f>
        <v>1.2.02.01.03.01.01</v>
      </c>
      <c r="AW334" s="77">
        <f>+LEN(CODIGOS2018[[#This Row],[POS PRE]])</f>
        <v>13</v>
      </c>
      <c r="AX334" s="76" t="b">
        <f>+EXACT(CODIGOS2018[[#This Row],[CODIGO AUTOMATICO CGR]],CODIGOS2018[[#This Row],[Código CGR]])</f>
        <v>0</v>
      </c>
      <c r="AY334" s="78" t="s">
        <v>362</v>
      </c>
      <c r="AZ334" s="78" t="b">
        <f>EXACT(CODIGOS2018[[#This Row],[Código FUT]],CODIGOS2018[[#This Row],[CODIFICACION MARCO FISCAL]])</f>
        <v>1</v>
      </c>
      <c r="BA334" s="81" t="s">
        <v>362</v>
      </c>
      <c r="BB334" s="82" t="b">
        <f>EXACT(CODIGOS2018[[#This Row],[Código FUT]],CODIGOS2018[[#This Row],[REPORTE II TRIM]])</f>
        <v>1</v>
      </c>
      <c r="BC334" s="135" t="e">
        <v>#N/A</v>
      </c>
      <c r="BD334" s="135" t="e">
        <f>EXACT(CODIGOS2018[[#This Row],[Código FUT]],CODIGOS2018[[#This Row],[FUT DECRETO LIQ 2019]])</f>
        <v>#N/A</v>
      </c>
    </row>
    <row r="335" spans="1:56" s="23" customFormat="1" ht="15" customHeight="1" x14ac:dyDescent="0.25">
      <c r="A33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2-0013 1105 1202019849 12020101 9999</v>
      </c>
      <c r="B335" s="4" t="s">
        <v>263</v>
      </c>
      <c r="C335" s="64">
        <v>1105</v>
      </c>
      <c r="D335" s="4" t="s">
        <v>114</v>
      </c>
      <c r="E335" s="64">
        <v>12020101</v>
      </c>
      <c r="F335" s="64">
        <v>9999</v>
      </c>
      <c r="G335" s="4" t="s">
        <v>452</v>
      </c>
      <c r="H335" s="65">
        <v>-1593000000</v>
      </c>
      <c r="I335" s="65">
        <v>0</v>
      </c>
      <c r="J335" s="65">
        <v>0</v>
      </c>
      <c r="K335" s="65">
        <v>-202710505</v>
      </c>
      <c r="L335" s="65">
        <v>0</v>
      </c>
      <c r="M335" s="65">
        <v>-1795710505</v>
      </c>
      <c r="N335" s="65">
        <v>-1795710505</v>
      </c>
      <c r="O335" s="24"/>
      <c r="P335" s="68">
        <f>CODIGOS2018[[#This Row],[RECAUDOS]]+CODIGOS2018[[#This Row],[AJUSTE]]</f>
        <v>-1795710505</v>
      </c>
      <c r="Q33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5" s="60"/>
      <c r="T335" s="60"/>
      <c r="U335" s="26" t="s">
        <v>123</v>
      </c>
      <c r="V335" s="27" t="e">
        <f>IF(Q335="SALUD","SALUD",IF(CODIGOS2018[[#This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5" s="28">
        <v>10</v>
      </c>
      <c r="AA33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5" s="28" t="s">
        <v>511</v>
      </c>
      <c r="AC33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5" s="28" t="s">
        <v>500</v>
      </c>
      <c r="AE33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5" s="28" t="s">
        <v>371</v>
      </c>
      <c r="AG335" s="46" t="s">
        <v>462</v>
      </c>
      <c r="AH33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5" s="47" t="s">
        <v>362</v>
      </c>
      <c r="AJ33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5" s="72" t="str">
        <f>CONCATENATE(CODIGOS2018[[#This Row],[Código CGR]]," ",CODIGOS2018[[#This Row],[CGR OEI]]," ",CODIGOS2018[[#This Row],[CGR Dest]]," ",CODIGOS2018[[#This Row],[SIT FONDOS]])</f>
        <v>1.2.02.01.98 042 039 C</v>
      </c>
      <c r="AR335" s="73" t="e">
        <f>IF(AND(CODIGOS2018[[#This Row],[MARCA SALUD Y CONTRALORIA]]&lt;&gt;"SALUD",COUNTIF([1]!PLANOPROG[AUX LINEA],CODIGOS2018[[#This Row],[Aux PROG CGR]])=0),"INCLUIR","OK")</f>
        <v>#REF!</v>
      </c>
      <c r="AS335" s="72" t="str">
        <f>CONCATENATE(CODIGOS2018[[#This Row],[Código CGR]]," ",CODIGOS2018[[#This Row],[CGR OEI]]," ",CODIGOS2018[[#This Row],[CGR Dest]]," ",CODIGOS2018[[#This Row],[SIT FONDOS]]," ",CODIGOS2018[[#This Row],[CGR Tercero]])</f>
        <v>1.2.02.01.98 042 039 C 000000000000000</v>
      </c>
      <c r="AT335" s="73" t="e">
        <f>IF(AND(CODIGOS2018[[#This Row],[MARCA SALUD Y CONTRALORIA]]&lt;&gt;"SALUD",COUNTIF([1]!PLANOEJEC[AUX LINEA],CODIGOS2018[[#This Row],[Aux EJEC CGR]])=0),"INCLUIR","OK")</f>
        <v>#REF!</v>
      </c>
      <c r="AU33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5" s="76" t="s">
        <v>123</v>
      </c>
      <c r="AW335" s="77">
        <f>+LEN(CODIGOS2018[[#This Row],[POS PRE]])</f>
        <v>11</v>
      </c>
      <c r="AX335" s="76" t="b">
        <f>+EXACT(CODIGOS2018[[#This Row],[CODIGO AUTOMATICO CGR]],CODIGOS2018[[#This Row],[Código CGR]])</f>
        <v>1</v>
      </c>
      <c r="AY335" s="78" t="s">
        <v>362</v>
      </c>
      <c r="AZ335" s="78" t="b">
        <f>EXACT(CODIGOS2018[[#This Row],[Código FUT]],CODIGOS2018[[#This Row],[CODIFICACION MARCO FISCAL]])</f>
        <v>1</v>
      </c>
      <c r="BA335" s="81" t="s">
        <v>362</v>
      </c>
      <c r="BB335" s="82" t="b">
        <f>EXACT(CODIGOS2018[[#This Row],[Código FUT]],CODIGOS2018[[#This Row],[REPORTE II TRIM]])</f>
        <v>1</v>
      </c>
      <c r="BC335" s="135" t="e">
        <v>#N/A</v>
      </c>
      <c r="BD335" s="135" t="e">
        <f>EXACT(CODIGOS2018[[#This Row],[Código FUT]],CODIGOS2018[[#This Row],[FUT DECRETO LIQ 2019]])</f>
        <v>#N/A</v>
      </c>
    </row>
    <row r="336" spans="1:56" s="23" customFormat="1" ht="15" customHeight="1" x14ac:dyDescent="0.25">
      <c r="A33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2-0014 1105 1202019888 12020101 9999</v>
      </c>
      <c r="B336" s="4" t="s">
        <v>264</v>
      </c>
      <c r="C336" s="64">
        <v>1105</v>
      </c>
      <c r="D336" s="4" t="s">
        <v>115</v>
      </c>
      <c r="E336" s="64">
        <v>12020101</v>
      </c>
      <c r="F336" s="64">
        <v>9999</v>
      </c>
      <c r="G336" s="4" t="s">
        <v>453</v>
      </c>
      <c r="H336" s="65">
        <v>-30000000</v>
      </c>
      <c r="I336" s="65">
        <v>0</v>
      </c>
      <c r="J336" s="65">
        <v>0</v>
      </c>
      <c r="K336" s="65">
        <v>0</v>
      </c>
      <c r="L336" s="65">
        <v>29716786</v>
      </c>
      <c r="M336" s="65">
        <v>-283214</v>
      </c>
      <c r="N336" s="65">
        <v>-283214</v>
      </c>
      <c r="O336" s="24"/>
      <c r="P336" s="68">
        <f>CODIGOS2018[[#This Row],[RECAUDOS]]+CODIGOS2018[[#This Row],[AJUSTE]]</f>
        <v>-283214</v>
      </c>
      <c r="Q33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6" s="60"/>
      <c r="T336" s="60"/>
      <c r="U336" s="26" t="s">
        <v>123</v>
      </c>
      <c r="V336" s="27" t="e">
        <f>IF(Q336="SALUD","SALUD",IF(CODIGOS2018[[#This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6" s="28">
        <v>10</v>
      </c>
      <c r="AA33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6" s="28" t="s">
        <v>511</v>
      </c>
      <c r="AC33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6" s="28" t="s">
        <v>550</v>
      </c>
      <c r="AE33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6" s="28" t="s">
        <v>371</v>
      </c>
      <c r="AG336" s="46" t="s">
        <v>539</v>
      </c>
      <c r="AH33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6" s="47" t="s">
        <v>362</v>
      </c>
      <c r="AJ33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6" s="72" t="str">
        <f>CONCATENATE(CODIGOS2018[[#This Row],[Código CGR]]," ",CODIGOS2018[[#This Row],[CGR OEI]]," ",CODIGOS2018[[#This Row],[CGR Dest]]," ",CODIGOS2018[[#This Row],[SIT FONDOS]])</f>
        <v>1.2.02.01.98 042 067 C</v>
      </c>
      <c r="AR336" s="73" t="e">
        <f>IF(AND(CODIGOS2018[[#This Row],[MARCA SALUD Y CONTRALORIA]]&lt;&gt;"SALUD",COUNTIF([1]!PLANOPROG[AUX LINEA],CODIGOS2018[[#This Row],[Aux PROG CGR]])=0),"INCLUIR","OK")</f>
        <v>#REF!</v>
      </c>
      <c r="AS336" s="72" t="str">
        <f>CONCATENATE(CODIGOS2018[[#This Row],[Código CGR]]," ",CODIGOS2018[[#This Row],[CGR OEI]]," ",CODIGOS2018[[#This Row],[CGR Dest]]," ",CODIGOS2018[[#This Row],[SIT FONDOS]]," ",CODIGOS2018[[#This Row],[CGR Tercero]])</f>
        <v>1.2.02.01.98 042 067 C 110000001700000</v>
      </c>
      <c r="AT336" s="73" t="e">
        <f>IF(AND(CODIGOS2018[[#This Row],[MARCA SALUD Y CONTRALORIA]]&lt;&gt;"SALUD",COUNTIF([1]!PLANOEJEC[AUX LINEA],CODIGOS2018[[#This Row],[Aux EJEC CGR]])=0),"INCLUIR","OK")</f>
        <v>#REF!</v>
      </c>
      <c r="AU33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6" s="76" t="s">
        <v>123</v>
      </c>
      <c r="AW336" s="77">
        <f>+LEN(CODIGOS2018[[#This Row],[POS PRE]])</f>
        <v>11</v>
      </c>
      <c r="AX336" s="76" t="b">
        <f>+EXACT(CODIGOS2018[[#This Row],[CODIGO AUTOMATICO CGR]],CODIGOS2018[[#This Row],[Código CGR]])</f>
        <v>1</v>
      </c>
      <c r="AY336" s="78" t="s">
        <v>362</v>
      </c>
      <c r="AZ336" s="78" t="b">
        <f>EXACT(CODIGOS2018[[#This Row],[Código FUT]],CODIGOS2018[[#This Row],[CODIFICACION MARCO FISCAL]])</f>
        <v>1</v>
      </c>
      <c r="BA336" s="81" t="s">
        <v>362</v>
      </c>
      <c r="BB336" s="82" t="b">
        <f>EXACT(CODIGOS2018[[#This Row],[Código FUT]],CODIGOS2018[[#This Row],[REPORTE II TRIM]])</f>
        <v>1</v>
      </c>
      <c r="BC336" s="135" t="e">
        <v>#N/A</v>
      </c>
      <c r="BD336" s="135" t="e">
        <f>EXACT(CODIGOS2018[[#This Row],[Código FUT]],CODIGOS2018[[#This Row],[FUT DECRETO LIQ 2019]])</f>
        <v>#N/A</v>
      </c>
    </row>
    <row r="337" spans="1:56" s="23" customFormat="1" ht="15" customHeight="1" x14ac:dyDescent="0.25">
      <c r="A33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2-0018 1105 1202019817 12020101 9999</v>
      </c>
      <c r="B337" s="4" t="s">
        <v>688</v>
      </c>
      <c r="C337" s="64">
        <v>1105</v>
      </c>
      <c r="D337" s="4" t="s">
        <v>660</v>
      </c>
      <c r="E337" s="64">
        <v>12020101</v>
      </c>
      <c r="F337" s="64">
        <v>9999</v>
      </c>
      <c r="G337" s="4" t="s">
        <v>661</v>
      </c>
      <c r="H337" s="65">
        <v>0</v>
      </c>
      <c r="I337" s="65">
        <v>0</v>
      </c>
      <c r="J337" s="65">
        <v>0</v>
      </c>
      <c r="K337" s="65">
        <v>-428408008</v>
      </c>
      <c r="L337" s="65">
        <v>0</v>
      </c>
      <c r="M337" s="65">
        <v>-428408008</v>
      </c>
      <c r="N337" s="65">
        <v>-428408008</v>
      </c>
      <c r="O337" s="24"/>
      <c r="P337" s="68">
        <f>CODIGOS2018[[#This Row],[RECAUDOS]]+CODIGOS2018[[#This Row],[AJUSTE]]</f>
        <v>-428408008</v>
      </c>
      <c r="Q33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7" s="60"/>
      <c r="T337" s="60"/>
      <c r="U337" s="26" t="s">
        <v>736</v>
      </c>
      <c r="V337" s="27" t="e">
        <f>IF(Q337="SALUD","SALUD",IF(CODIGOS2018[[#This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7" s="28" t="s">
        <v>736</v>
      </c>
      <c r="AA33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7" s="28" t="s">
        <v>736</v>
      </c>
      <c r="AC33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7" s="28" t="s">
        <v>736</v>
      </c>
      <c r="AE33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7" s="28" t="s">
        <v>736</v>
      </c>
      <c r="AG337" s="46" t="s">
        <v>736</v>
      </c>
      <c r="AH33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7" s="47" t="s">
        <v>736</v>
      </c>
      <c r="AJ33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7" s="72" t="str">
        <f>CONCATENATE(CODIGOS2018[[#This Row],[Código CGR]]," ",CODIGOS2018[[#This Row],[CGR OEI]]," ",CODIGOS2018[[#This Row],[CGR Dest]]," ",CODIGOS2018[[#This Row],[SIT FONDOS]])</f>
        <v>SALUD SALUD SALUD SALUD</v>
      </c>
      <c r="AR337" s="73" t="e">
        <f>IF(AND(CODIGOS2018[[#This Row],[MARCA SALUD Y CONTRALORIA]]&lt;&gt;"SALUD",COUNTIF([1]!PLANOPROG[AUX LINEA],CODIGOS2018[[#This Row],[Aux PROG CGR]])=0),"INCLUIR","OK")</f>
        <v>#REF!</v>
      </c>
      <c r="AS337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337" s="73" t="e">
        <f>IF(AND(CODIGOS2018[[#This Row],[MARCA SALUD Y CONTRALORIA]]&lt;&gt;"SALUD",COUNTIF([1]!PLANOEJEC[AUX LINEA],CODIGOS2018[[#This Row],[Aux EJEC CGR]])=0),"INCLUIR","OK")</f>
        <v>#REF!</v>
      </c>
      <c r="AU33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7" s="76" t="s">
        <v>123</v>
      </c>
      <c r="AW337" s="77">
        <f>+LEN(CODIGOS2018[[#This Row],[POS PRE]])</f>
        <v>11</v>
      </c>
      <c r="AX337" s="76" t="b">
        <f>+EXACT(CODIGOS2018[[#This Row],[CODIGO AUTOMATICO CGR]],CODIGOS2018[[#This Row],[Código CGR]])</f>
        <v>0</v>
      </c>
      <c r="AY337" s="78" t="s">
        <v>363</v>
      </c>
      <c r="AZ337" s="78" t="b">
        <f>EXACT(CODIGOS2018[[#This Row],[Código FUT]],CODIGOS2018[[#This Row],[CODIFICACION MARCO FISCAL]])</f>
        <v>0</v>
      </c>
      <c r="BA337" s="81" t="s">
        <v>363</v>
      </c>
      <c r="BB337" s="82" t="b">
        <f>EXACT(CODIGOS2018[[#This Row],[Código FUT]],CODIGOS2018[[#This Row],[REPORTE II TRIM]])</f>
        <v>0</v>
      </c>
      <c r="BC337" s="135" t="e">
        <v>#N/A</v>
      </c>
      <c r="BD337" s="135" t="e">
        <f>EXACT(CODIGOS2018[[#This Row],[Código FUT]],CODIGOS2018[[#This Row],[FUT DECRETO LIQ 2019]])</f>
        <v>#N/A</v>
      </c>
    </row>
    <row r="338" spans="1:56" s="23" customFormat="1" ht="15" customHeight="1" x14ac:dyDescent="0.25">
      <c r="A33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2-0020 1105 1202019816 12020101 9999</v>
      </c>
      <c r="B338" s="4" t="s">
        <v>689</v>
      </c>
      <c r="C338" s="64">
        <v>1105</v>
      </c>
      <c r="D338" s="4" t="s">
        <v>690</v>
      </c>
      <c r="E338" s="64">
        <v>12020101</v>
      </c>
      <c r="F338" s="64">
        <v>9999</v>
      </c>
      <c r="G338" s="4" t="s">
        <v>691</v>
      </c>
      <c r="H338" s="65">
        <v>0</v>
      </c>
      <c r="I338" s="65">
        <v>0</v>
      </c>
      <c r="J338" s="65">
        <v>0</v>
      </c>
      <c r="K338" s="65">
        <v>-19672454</v>
      </c>
      <c r="L338" s="65">
        <v>0</v>
      </c>
      <c r="M338" s="65">
        <v>-19672454</v>
      </c>
      <c r="N338" s="65">
        <v>-19672454</v>
      </c>
      <c r="O338" s="24"/>
      <c r="P338" s="68">
        <f>CODIGOS2018[[#This Row],[RECAUDOS]]+CODIGOS2018[[#This Row],[AJUSTE]]</f>
        <v>-19672454</v>
      </c>
      <c r="Q33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8" s="60"/>
      <c r="T338" s="60"/>
      <c r="U338" s="26" t="s">
        <v>123</v>
      </c>
      <c r="V338" s="27" t="e">
        <f>IF(Q338="SALUD","SALUD",IF(CODIGOS2018[[#This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8" s="28">
        <v>10</v>
      </c>
      <c r="AA33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8" s="28" t="s">
        <v>511</v>
      </c>
      <c r="AC33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8" s="28" t="s">
        <v>524</v>
      </c>
      <c r="AE33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8" s="28" t="s">
        <v>371</v>
      </c>
      <c r="AG338" s="46" t="s">
        <v>539</v>
      </c>
      <c r="AH33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8" s="47" t="s">
        <v>363</v>
      </c>
      <c r="AJ33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8" s="72" t="str">
        <f>CONCATENATE(CODIGOS2018[[#This Row],[Código CGR]]," ",CODIGOS2018[[#This Row],[CGR OEI]]," ",CODIGOS2018[[#This Row],[CGR Dest]]," ",CODIGOS2018[[#This Row],[SIT FONDOS]])</f>
        <v>1.2.02.01.98 042 091 C</v>
      </c>
      <c r="AR338" s="73" t="e">
        <f>IF(AND(CODIGOS2018[[#This Row],[MARCA SALUD Y CONTRALORIA]]&lt;&gt;"SALUD",COUNTIF([1]!PLANOPROG[AUX LINEA],CODIGOS2018[[#This Row],[Aux PROG CGR]])=0),"INCLUIR","OK")</f>
        <v>#REF!</v>
      </c>
      <c r="AS338" s="72" t="str">
        <f>CONCATENATE(CODIGOS2018[[#This Row],[Código CGR]]," ",CODIGOS2018[[#This Row],[CGR OEI]]," ",CODIGOS2018[[#This Row],[CGR Dest]]," ",CODIGOS2018[[#This Row],[SIT FONDOS]]," ",CODIGOS2018[[#This Row],[CGR Tercero]])</f>
        <v>1.2.02.01.98 042 091 C 110000001700000</v>
      </c>
      <c r="AT338" s="73" t="e">
        <f>IF(AND(CODIGOS2018[[#This Row],[MARCA SALUD Y CONTRALORIA]]&lt;&gt;"SALUD",COUNTIF([1]!PLANOEJEC[AUX LINEA],CODIGOS2018[[#This Row],[Aux EJEC CGR]])=0),"INCLUIR","OK")</f>
        <v>#REF!</v>
      </c>
      <c r="AU33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8" s="76" t="s">
        <v>123</v>
      </c>
      <c r="AW338" s="77">
        <f>+LEN(CODIGOS2018[[#This Row],[POS PRE]])</f>
        <v>11</v>
      </c>
      <c r="AX338" s="76" t="b">
        <f>+EXACT(CODIGOS2018[[#This Row],[CODIGO AUTOMATICO CGR]],CODIGOS2018[[#This Row],[Código CGR]])</f>
        <v>1</v>
      </c>
      <c r="AY338" s="78" t="s">
        <v>363</v>
      </c>
      <c r="AZ338" s="78" t="b">
        <f>EXACT(CODIGOS2018[[#This Row],[Código FUT]],CODIGOS2018[[#This Row],[CODIFICACION MARCO FISCAL]])</f>
        <v>1</v>
      </c>
      <c r="BA338" s="81" t="s">
        <v>363</v>
      </c>
      <c r="BB338" s="82" t="b">
        <f>EXACT(CODIGOS2018[[#This Row],[Código FUT]],CODIGOS2018[[#This Row],[REPORTE II TRIM]])</f>
        <v>1</v>
      </c>
      <c r="BC338" s="135" t="e">
        <v>#N/A</v>
      </c>
      <c r="BD338" s="135" t="e">
        <f>EXACT(CODIGOS2018[[#This Row],[Código FUT]],CODIGOS2018[[#This Row],[FUT DECRETO LIQ 2019]])</f>
        <v>#N/A</v>
      </c>
    </row>
    <row r="339" spans="1:56" s="23" customFormat="1" ht="15" customHeight="1" x14ac:dyDescent="0.25">
      <c r="A33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2-0021 1105 12020198 12020101 9999</v>
      </c>
      <c r="B339" s="4" t="s">
        <v>692</v>
      </c>
      <c r="C339" s="64">
        <v>1105</v>
      </c>
      <c r="D339" s="4" t="s">
        <v>658</v>
      </c>
      <c r="E339" s="64">
        <v>12020101</v>
      </c>
      <c r="F339" s="64">
        <v>9999</v>
      </c>
      <c r="G339" s="4" t="s">
        <v>659</v>
      </c>
      <c r="H339" s="65">
        <v>0</v>
      </c>
      <c r="I339" s="65">
        <v>0</v>
      </c>
      <c r="J339" s="65">
        <v>0</v>
      </c>
      <c r="K339" s="65">
        <v>-413544240</v>
      </c>
      <c r="L339" s="65">
        <v>0</v>
      </c>
      <c r="M339" s="65">
        <v>-413544240</v>
      </c>
      <c r="N339" s="65">
        <v>-413544240</v>
      </c>
      <c r="O339" s="24"/>
      <c r="P339" s="68">
        <f>CODIGOS2018[[#This Row],[RECAUDOS]]+CODIGOS2018[[#This Row],[AJUSTE]]</f>
        <v>-413544240</v>
      </c>
      <c r="Q33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3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39" s="60"/>
      <c r="T339" s="60"/>
      <c r="U339" s="26" t="s">
        <v>736</v>
      </c>
      <c r="V339" s="27" t="e">
        <f>IF(Q339="SALUD","SALUD",IF(CODIGOS2018[[#This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3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3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3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39" s="28" t="s">
        <v>736</v>
      </c>
      <c r="AA33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39" s="28" t="s">
        <v>736</v>
      </c>
      <c r="AC33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39" s="28" t="s">
        <v>736</v>
      </c>
      <c r="AE33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39" s="28" t="s">
        <v>736</v>
      </c>
      <c r="AG339" s="46" t="s">
        <v>736</v>
      </c>
      <c r="AH33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39" s="47" t="s">
        <v>736</v>
      </c>
      <c r="AJ33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3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3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3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39" s="72" t="str">
        <f>CONCATENATE(CODIGOS2018[[#This Row],[Código CGR]]," ",CODIGOS2018[[#This Row],[CGR OEI]]," ",CODIGOS2018[[#This Row],[CGR Dest]]," ",CODIGOS2018[[#This Row],[SIT FONDOS]])</f>
        <v>SALUD SALUD SALUD SALUD</v>
      </c>
      <c r="AR339" s="73" t="e">
        <f>IF(AND(CODIGOS2018[[#This Row],[MARCA SALUD Y CONTRALORIA]]&lt;&gt;"SALUD",COUNTIF([1]!PLANOPROG[AUX LINEA],CODIGOS2018[[#This Row],[Aux PROG CGR]])=0),"INCLUIR","OK")</f>
        <v>#REF!</v>
      </c>
      <c r="AS339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339" s="73" t="e">
        <f>IF(AND(CODIGOS2018[[#This Row],[MARCA SALUD Y CONTRALORIA]]&lt;&gt;"SALUD",COUNTIF([1]!PLANOEJEC[AUX LINEA],CODIGOS2018[[#This Row],[Aux EJEC CGR]])=0),"INCLUIR","OK")</f>
        <v>#REF!</v>
      </c>
      <c r="AU33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39" s="76" t="str">
        <f>CONCATENATE(MID(D339,1,1),".",MID(D339,3,1),".",MID(D339,4,2),".",MID(D339,6,2),".",MID(D339,8,2))</f>
        <v>1.2.02.01.98</v>
      </c>
      <c r="AW339" s="77">
        <f>+LEN(CODIGOS2018[[#This Row],[POS PRE]])</f>
        <v>9</v>
      </c>
      <c r="AX339" s="76" t="b">
        <f>+EXACT(CODIGOS2018[[#This Row],[CODIGO AUTOMATICO CGR]],CODIGOS2018[[#This Row],[Código CGR]])</f>
        <v>0</v>
      </c>
      <c r="AY339" s="78" t="s">
        <v>363</v>
      </c>
      <c r="AZ339" s="78" t="b">
        <f>EXACT(CODIGOS2018[[#This Row],[Código FUT]],CODIGOS2018[[#This Row],[CODIFICACION MARCO FISCAL]])</f>
        <v>0</v>
      </c>
      <c r="BA339" s="81" t="s">
        <v>363</v>
      </c>
      <c r="BB339" s="82" t="b">
        <f>EXACT(CODIGOS2018[[#This Row],[Código FUT]],CODIGOS2018[[#This Row],[REPORTE II TRIM]])</f>
        <v>0</v>
      </c>
      <c r="BC339" s="135" t="e">
        <v>#N/A</v>
      </c>
      <c r="BD339" s="135" t="e">
        <f>EXACT(CODIGOS2018[[#This Row],[Código FUT]],CODIGOS2018[[#This Row],[FUT DECRETO LIQ 2019]])</f>
        <v>#N/A</v>
      </c>
    </row>
    <row r="340" spans="1:56" s="23" customFormat="1" ht="15" customHeight="1" x14ac:dyDescent="0.25">
      <c r="A34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2-0042 1105 1202019805 12020103 9999</v>
      </c>
      <c r="B340" s="4" t="s">
        <v>693</v>
      </c>
      <c r="C340" s="64">
        <v>1105</v>
      </c>
      <c r="D340" s="4" t="s">
        <v>694</v>
      </c>
      <c r="E340" s="64">
        <v>12020103</v>
      </c>
      <c r="F340" s="64">
        <v>9999</v>
      </c>
      <c r="G340" s="4" t="s">
        <v>695</v>
      </c>
      <c r="H340" s="65">
        <v>0</v>
      </c>
      <c r="I340" s="65">
        <v>0</v>
      </c>
      <c r="J340" s="65">
        <v>0</v>
      </c>
      <c r="K340" s="65">
        <v>-10329321333</v>
      </c>
      <c r="L340" s="65">
        <v>0</v>
      </c>
      <c r="M340" s="65">
        <v>-10329321333</v>
      </c>
      <c r="N340" s="65">
        <v>-10329321333</v>
      </c>
      <c r="O340" s="24"/>
      <c r="P340" s="68">
        <f>CODIGOS2018[[#This Row],[RECAUDOS]]+CODIGOS2018[[#This Row],[AJUSTE]]</f>
        <v>-10329321333</v>
      </c>
      <c r="Q34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0" s="60"/>
      <c r="T340" s="60"/>
      <c r="U340" s="26" t="s">
        <v>123</v>
      </c>
      <c r="V340" s="27" t="e">
        <f>IF(Q340="SALUD","SALUD",IF(CODIGOS2018[[#This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0" s="28">
        <v>10</v>
      </c>
      <c r="AA34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0" s="28" t="s">
        <v>511</v>
      </c>
      <c r="AC34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0" s="28" t="s">
        <v>460</v>
      </c>
      <c r="AE34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0" s="28" t="s">
        <v>371</v>
      </c>
      <c r="AG340" s="46" t="s">
        <v>539</v>
      </c>
      <c r="AH34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0" s="47" t="s">
        <v>361</v>
      </c>
      <c r="AJ34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0" s="72" t="str">
        <f>CONCATENATE(CODIGOS2018[[#This Row],[Código CGR]]," ",CODIGOS2018[[#This Row],[CGR OEI]]," ",CODIGOS2018[[#This Row],[CGR Dest]]," ",CODIGOS2018[[#This Row],[SIT FONDOS]])</f>
        <v>1.2.02.01.98 042 002 C</v>
      </c>
      <c r="AR340" s="73" t="e">
        <f>IF(AND(CODIGOS2018[[#This Row],[MARCA SALUD Y CONTRALORIA]]&lt;&gt;"SALUD",COUNTIF([1]!PLANOPROG[AUX LINEA],CODIGOS2018[[#This Row],[Aux PROG CGR]])=0),"INCLUIR","OK")</f>
        <v>#REF!</v>
      </c>
      <c r="AS340" s="72" t="str">
        <f>CONCATENATE(CODIGOS2018[[#This Row],[Código CGR]]," ",CODIGOS2018[[#This Row],[CGR OEI]]," ",CODIGOS2018[[#This Row],[CGR Dest]]," ",CODIGOS2018[[#This Row],[SIT FONDOS]]," ",CODIGOS2018[[#This Row],[CGR Tercero]])</f>
        <v>1.2.02.01.98 042 002 C 110000001700000</v>
      </c>
      <c r="AT340" s="73" t="e">
        <f>IF(AND(CODIGOS2018[[#This Row],[MARCA SALUD Y CONTRALORIA]]&lt;&gt;"SALUD",COUNTIF([1]!PLANOEJEC[AUX LINEA],CODIGOS2018[[#This Row],[Aux EJEC CGR]])=0),"INCLUIR","OK")</f>
        <v>#REF!</v>
      </c>
      <c r="AU34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0" s="76" t="s">
        <v>123</v>
      </c>
      <c r="AW340" s="77">
        <f>+LEN(CODIGOS2018[[#This Row],[POS PRE]])</f>
        <v>11</v>
      </c>
      <c r="AX340" s="76" t="b">
        <f>+EXACT(CODIGOS2018[[#This Row],[CODIGO AUTOMATICO CGR]],CODIGOS2018[[#This Row],[Código CGR]])</f>
        <v>1</v>
      </c>
      <c r="AY340" s="78" t="s">
        <v>361</v>
      </c>
      <c r="AZ340" s="78" t="b">
        <f>EXACT(CODIGOS2018[[#This Row],[Código FUT]],CODIGOS2018[[#This Row],[CODIFICACION MARCO FISCAL]])</f>
        <v>1</v>
      </c>
      <c r="BA340" s="81" t="s">
        <v>361</v>
      </c>
      <c r="BB340" s="82" t="b">
        <f>EXACT(CODIGOS2018[[#This Row],[Código FUT]],CODIGOS2018[[#This Row],[REPORTE II TRIM]])</f>
        <v>1</v>
      </c>
      <c r="BC340" s="135" t="e">
        <v>#N/A</v>
      </c>
      <c r="BD340" s="135" t="e">
        <f>EXACT(CODIGOS2018[[#This Row],[Código FUT]],CODIGOS2018[[#This Row],[FUT DECRETO LIQ 2019]])</f>
        <v>#N/A</v>
      </c>
    </row>
    <row r="341" spans="1:56" s="23" customFormat="1" ht="15" customHeight="1" x14ac:dyDescent="0.25">
      <c r="A34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2-0042 1105 12020301030102 12020301 9999</v>
      </c>
      <c r="B341" s="4" t="s">
        <v>693</v>
      </c>
      <c r="C341" s="64">
        <v>1105</v>
      </c>
      <c r="D341" s="4" t="s">
        <v>696</v>
      </c>
      <c r="E341" s="64">
        <v>12020301</v>
      </c>
      <c r="F341" s="64">
        <v>9999</v>
      </c>
      <c r="G341" s="4" t="s">
        <v>697</v>
      </c>
      <c r="H341" s="65">
        <v>0</v>
      </c>
      <c r="I341" s="65">
        <v>0</v>
      </c>
      <c r="J341" s="65">
        <v>0</v>
      </c>
      <c r="K341" s="65">
        <v>-17866059</v>
      </c>
      <c r="L341" s="65">
        <v>0</v>
      </c>
      <c r="M341" s="65">
        <v>-17866059</v>
      </c>
      <c r="N341" s="65">
        <v>-17866059</v>
      </c>
      <c r="O341" s="24"/>
      <c r="P341" s="68">
        <f>CODIGOS2018[[#This Row],[RECAUDOS]]+CODIGOS2018[[#This Row],[AJUSTE]]</f>
        <v>-17866059</v>
      </c>
      <c r="Q34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1" s="60"/>
      <c r="T341" s="60"/>
      <c r="U341" s="26" t="s">
        <v>123</v>
      </c>
      <c r="V341" s="27" t="e">
        <f>IF(Q341="SALUD","SALUD",IF(CODIGOS2018[[#This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1" s="28">
        <v>10</v>
      </c>
      <c r="AA34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1" s="28" t="s">
        <v>511</v>
      </c>
      <c r="AC34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1" s="28" t="s">
        <v>460</v>
      </c>
      <c r="AE34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1" s="28" t="s">
        <v>371</v>
      </c>
      <c r="AG341" s="46" t="s">
        <v>539</v>
      </c>
      <c r="AH34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1" s="47" t="s">
        <v>361</v>
      </c>
      <c r="AJ34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1" s="72" t="str">
        <f>CONCATENATE(CODIGOS2018[[#This Row],[Código CGR]]," ",CODIGOS2018[[#This Row],[CGR OEI]]," ",CODIGOS2018[[#This Row],[CGR Dest]]," ",CODIGOS2018[[#This Row],[SIT FONDOS]])</f>
        <v>1.2.02.01.98 042 002 C</v>
      </c>
      <c r="AR341" s="73" t="e">
        <f>IF(AND(CODIGOS2018[[#This Row],[MARCA SALUD Y CONTRALORIA]]&lt;&gt;"SALUD",COUNTIF([1]!PLANOPROG[AUX LINEA],CODIGOS2018[[#This Row],[Aux PROG CGR]])=0),"INCLUIR","OK")</f>
        <v>#REF!</v>
      </c>
      <c r="AS341" s="72" t="str">
        <f>CONCATENATE(CODIGOS2018[[#This Row],[Código CGR]]," ",CODIGOS2018[[#This Row],[CGR OEI]]," ",CODIGOS2018[[#This Row],[CGR Dest]]," ",CODIGOS2018[[#This Row],[SIT FONDOS]]," ",CODIGOS2018[[#This Row],[CGR Tercero]])</f>
        <v>1.2.02.01.98 042 002 C 110000001700000</v>
      </c>
      <c r="AT341" s="73" t="e">
        <f>IF(AND(CODIGOS2018[[#This Row],[MARCA SALUD Y CONTRALORIA]]&lt;&gt;"SALUD",COUNTIF([1]!PLANOEJEC[AUX LINEA],CODIGOS2018[[#This Row],[Aux EJEC CGR]])=0),"INCLUIR","OK")</f>
        <v>#REF!</v>
      </c>
      <c r="AU34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1" s="76" t="str">
        <f>CONCATENATE(MID(D341,1,1),".",MID(D341,3,1),".",MID(D341,4,2),".",MID(D341,6,2),".",MID(D341,8,2),".",MID(D341,10,2),".",MID(D341,12,2),".",MID(D341,14,2))</f>
        <v>1.2.02.03.01.03.01.02</v>
      </c>
      <c r="AW341" s="77">
        <f>+LEN(CODIGOS2018[[#This Row],[POS PRE]])</f>
        <v>15</v>
      </c>
      <c r="AX341" s="76" t="b">
        <f>+EXACT(CODIGOS2018[[#This Row],[CODIGO AUTOMATICO CGR]],CODIGOS2018[[#This Row],[Código CGR]])</f>
        <v>0</v>
      </c>
      <c r="AY341" s="78" t="s">
        <v>361</v>
      </c>
      <c r="AZ341" s="78" t="b">
        <f>EXACT(CODIGOS2018[[#This Row],[Código FUT]],CODIGOS2018[[#This Row],[CODIFICACION MARCO FISCAL]])</f>
        <v>1</v>
      </c>
      <c r="BA341" s="81" t="s">
        <v>361</v>
      </c>
      <c r="BB341" s="82" t="b">
        <f>EXACT(CODIGOS2018[[#This Row],[Código FUT]],CODIGOS2018[[#This Row],[REPORTE II TRIM]])</f>
        <v>1</v>
      </c>
      <c r="BC341" s="135" t="e">
        <v>#N/A</v>
      </c>
      <c r="BD341" s="135" t="e">
        <f>EXACT(CODIGOS2018[[#This Row],[Código FUT]],CODIGOS2018[[#This Row],[FUT DECRETO LIQ 2019]])</f>
        <v>#N/A</v>
      </c>
    </row>
    <row r="342" spans="1:56" s="23" customFormat="1" ht="15" customHeight="1" x14ac:dyDescent="0.25">
      <c r="A34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2-0104 1105 1202019893 12020101 9999</v>
      </c>
      <c r="B342" s="4" t="s">
        <v>698</v>
      </c>
      <c r="C342" s="64">
        <v>1105</v>
      </c>
      <c r="D342" s="4" t="s">
        <v>699</v>
      </c>
      <c r="E342" s="64">
        <v>12020101</v>
      </c>
      <c r="F342" s="64">
        <v>9999</v>
      </c>
      <c r="G342" s="4" t="s">
        <v>700</v>
      </c>
      <c r="H342" s="65">
        <v>0</v>
      </c>
      <c r="I342" s="65">
        <v>0</v>
      </c>
      <c r="J342" s="65">
        <v>0</v>
      </c>
      <c r="K342" s="65">
        <v>-39595363</v>
      </c>
      <c r="L342" s="65">
        <v>0</v>
      </c>
      <c r="M342" s="65">
        <v>-39595363</v>
      </c>
      <c r="N342" s="65">
        <v>-39595363</v>
      </c>
      <c r="O342" s="24"/>
      <c r="P342" s="68">
        <f>CODIGOS2018[[#This Row],[RECAUDOS]]+CODIGOS2018[[#This Row],[AJUSTE]]</f>
        <v>-39595363</v>
      </c>
      <c r="Q34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2" s="60"/>
      <c r="T342" s="60"/>
      <c r="U342" s="26" t="s">
        <v>123</v>
      </c>
      <c r="V342" s="27" t="e">
        <f>IF(Q342="SALUD","SALUD",IF(CODIGOS2018[[#This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2" s="28">
        <v>10</v>
      </c>
      <c r="AA34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2" s="28" t="s">
        <v>511</v>
      </c>
      <c r="AC34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2" s="28" t="s">
        <v>489</v>
      </c>
      <c r="AE34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2" s="28" t="s">
        <v>371</v>
      </c>
      <c r="AG342" s="46" t="s">
        <v>539</v>
      </c>
      <c r="AH34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2" s="47" t="s">
        <v>362</v>
      </c>
      <c r="AJ34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2" s="72" t="str">
        <f>CONCATENATE(CODIGOS2018[[#This Row],[Código CGR]]," ",CODIGOS2018[[#This Row],[CGR OEI]]," ",CODIGOS2018[[#This Row],[CGR Dest]]," ",CODIGOS2018[[#This Row],[SIT FONDOS]])</f>
        <v>1.2.02.01.98 042 099 C</v>
      </c>
      <c r="AR342" s="73" t="e">
        <f>IF(AND(CODIGOS2018[[#This Row],[MARCA SALUD Y CONTRALORIA]]&lt;&gt;"SALUD",COUNTIF([1]!PLANOPROG[AUX LINEA],CODIGOS2018[[#This Row],[Aux PROG CGR]])=0),"INCLUIR","OK")</f>
        <v>#REF!</v>
      </c>
      <c r="AS342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110000001700000</v>
      </c>
      <c r="AT342" s="73" t="e">
        <f>IF(AND(CODIGOS2018[[#This Row],[MARCA SALUD Y CONTRALORIA]]&lt;&gt;"SALUD",COUNTIF([1]!PLANOEJEC[AUX LINEA],CODIGOS2018[[#This Row],[Aux EJEC CGR]])=0),"INCLUIR","OK")</f>
        <v>#REF!</v>
      </c>
      <c r="AU34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2" s="76" t="s">
        <v>123</v>
      </c>
      <c r="AW342" s="77">
        <f>+LEN(CODIGOS2018[[#This Row],[POS PRE]])</f>
        <v>11</v>
      </c>
      <c r="AX342" s="76" t="b">
        <f>+EXACT(CODIGOS2018[[#This Row],[CODIGO AUTOMATICO CGR]],CODIGOS2018[[#This Row],[Código CGR]])</f>
        <v>1</v>
      </c>
      <c r="AY342" s="78" t="s">
        <v>362</v>
      </c>
      <c r="AZ342" s="78" t="b">
        <f>EXACT(CODIGOS2018[[#This Row],[Código FUT]],CODIGOS2018[[#This Row],[CODIFICACION MARCO FISCAL]])</f>
        <v>1</v>
      </c>
      <c r="BA342" s="81" t="s">
        <v>362</v>
      </c>
      <c r="BB342" s="82" t="b">
        <f>EXACT(CODIGOS2018[[#This Row],[Código FUT]],CODIGOS2018[[#This Row],[REPORTE II TRIM]])</f>
        <v>1</v>
      </c>
      <c r="BC342" s="135" t="e">
        <v>#N/A</v>
      </c>
      <c r="BD342" s="135" t="e">
        <f>EXACT(CODIGOS2018[[#This Row],[Código FUT]],CODIGOS2018[[#This Row],[FUT DECRETO LIQ 2019]])</f>
        <v>#N/A</v>
      </c>
    </row>
    <row r="343" spans="1:56" s="23" customFormat="1" ht="15" customHeight="1" x14ac:dyDescent="0.25">
      <c r="A34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2-0119 1105 120201987502 12020101 9999</v>
      </c>
      <c r="B343" s="4" t="s">
        <v>701</v>
      </c>
      <c r="C343" s="64">
        <v>1105</v>
      </c>
      <c r="D343" s="4" t="s">
        <v>702</v>
      </c>
      <c r="E343" s="64">
        <v>12020101</v>
      </c>
      <c r="F343" s="64">
        <v>9999</v>
      </c>
      <c r="G343" s="4" t="s">
        <v>703</v>
      </c>
      <c r="H343" s="65">
        <v>0</v>
      </c>
      <c r="I343" s="65">
        <v>0</v>
      </c>
      <c r="J343" s="65">
        <v>0</v>
      </c>
      <c r="K343" s="65">
        <v>-434702114</v>
      </c>
      <c r="L343" s="65">
        <v>0</v>
      </c>
      <c r="M343" s="65">
        <v>-434702114</v>
      </c>
      <c r="N343" s="65">
        <v>-434702114</v>
      </c>
      <c r="O343" s="24"/>
      <c r="P343" s="68">
        <f>CODIGOS2018[[#This Row],[RECAUDOS]]+CODIGOS2018[[#This Row],[AJUSTE]]</f>
        <v>-434702114</v>
      </c>
      <c r="Q34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3" s="60"/>
      <c r="T343" s="60"/>
      <c r="U343" s="26" t="s">
        <v>123</v>
      </c>
      <c r="V343" s="27" t="e">
        <f>IF(Q343="SALUD","SALUD",IF(CODIGOS2018[[#This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3" s="28">
        <v>10</v>
      </c>
      <c r="AA34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3" s="28" t="s">
        <v>511</v>
      </c>
      <c r="AC34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3" s="28" t="s">
        <v>489</v>
      </c>
      <c r="AE34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3" s="28" t="s">
        <v>371</v>
      </c>
      <c r="AG343" s="46" t="s">
        <v>539</v>
      </c>
      <c r="AH34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3" s="47" t="s">
        <v>362</v>
      </c>
      <c r="AJ34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3" s="72" t="str">
        <f>CONCATENATE(CODIGOS2018[[#This Row],[Código CGR]]," ",CODIGOS2018[[#This Row],[CGR OEI]]," ",CODIGOS2018[[#This Row],[CGR Dest]]," ",CODIGOS2018[[#This Row],[SIT FONDOS]])</f>
        <v>1.2.02.01.98 042 099 C</v>
      </c>
      <c r="AR343" s="73" t="e">
        <f>IF(AND(CODIGOS2018[[#This Row],[MARCA SALUD Y CONTRALORIA]]&lt;&gt;"SALUD",COUNTIF([1]!PLANOPROG[AUX LINEA],CODIGOS2018[[#This Row],[Aux PROG CGR]])=0),"INCLUIR","OK")</f>
        <v>#REF!</v>
      </c>
      <c r="AS343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110000001700000</v>
      </c>
      <c r="AT343" s="73" t="e">
        <f>IF(AND(CODIGOS2018[[#This Row],[MARCA SALUD Y CONTRALORIA]]&lt;&gt;"SALUD",COUNTIF([1]!PLANOEJEC[AUX LINEA],CODIGOS2018[[#This Row],[Aux EJEC CGR]])=0),"INCLUIR","OK")</f>
        <v>#REF!</v>
      </c>
      <c r="AU34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3" s="76" t="s">
        <v>123</v>
      </c>
      <c r="AW343" s="77">
        <f>+LEN(CODIGOS2018[[#This Row],[POS PRE]])</f>
        <v>13</v>
      </c>
      <c r="AX343" s="76" t="b">
        <f>+EXACT(CODIGOS2018[[#This Row],[CODIGO AUTOMATICO CGR]],CODIGOS2018[[#This Row],[Código CGR]])</f>
        <v>1</v>
      </c>
      <c r="AY343" s="78" t="s">
        <v>362</v>
      </c>
      <c r="AZ343" s="78" t="b">
        <f>EXACT(CODIGOS2018[[#This Row],[Código FUT]],CODIGOS2018[[#This Row],[CODIFICACION MARCO FISCAL]])</f>
        <v>1</v>
      </c>
      <c r="BA343" s="81" t="s">
        <v>362</v>
      </c>
      <c r="BB343" s="82" t="b">
        <f>EXACT(CODIGOS2018[[#This Row],[Código FUT]],CODIGOS2018[[#This Row],[REPORTE II TRIM]])</f>
        <v>1</v>
      </c>
      <c r="BC343" s="135" t="e">
        <v>#N/A</v>
      </c>
      <c r="BD343" s="135" t="e">
        <f>EXACT(CODIGOS2018[[#This Row],[Código FUT]],CODIGOS2018[[#This Row],[FUT DECRETO LIQ 2019]])</f>
        <v>#N/A</v>
      </c>
    </row>
    <row r="344" spans="1:56" s="23" customFormat="1" ht="15" customHeight="1" x14ac:dyDescent="0.25">
      <c r="A34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2-0139 1105 1202019830 12020101 9999</v>
      </c>
      <c r="B344" s="4" t="s">
        <v>704</v>
      </c>
      <c r="C344" s="64">
        <v>1105</v>
      </c>
      <c r="D344" s="4" t="s">
        <v>705</v>
      </c>
      <c r="E344" s="64">
        <v>12020101</v>
      </c>
      <c r="F344" s="64">
        <v>9999</v>
      </c>
      <c r="G344" s="4" t="s">
        <v>706</v>
      </c>
      <c r="H344" s="65">
        <v>0</v>
      </c>
      <c r="I344" s="65">
        <v>0</v>
      </c>
      <c r="J344" s="65">
        <v>0</v>
      </c>
      <c r="K344" s="65">
        <v>-78188288</v>
      </c>
      <c r="L344" s="65">
        <v>0</v>
      </c>
      <c r="M344" s="65">
        <v>-78188288</v>
      </c>
      <c r="N344" s="65">
        <v>-78188288</v>
      </c>
      <c r="O344" s="24"/>
      <c r="P344" s="68">
        <f>CODIGOS2018[[#This Row],[RECAUDOS]]+CODIGOS2018[[#This Row],[AJUSTE]]</f>
        <v>-78188288</v>
      </c>
      <c r="Q34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4" s="60"/>
      <c r="T344" s="60"/>
      <c r="U344" s="26" t="s">
        <v>123</v>
      </c>
      <c r="V344" s="27" t="e">
        <f>IF(Q344="SALUD","SALUD",IF(CODIGOS2018[[#This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4" s="28">
        <v>10</v>
      </c>
      <c r="AA34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4" s="28" t="s">
        <v>511</v>
      </c>
      <c r="AC34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4" s="28" t="s">
        <v>519</v>
      </c>
      <c r="AE34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4" s="28" t="s">
        <v>371</v>
      </c>
      <c r="AG344" s="46" t="s">
        <v>539</v>
      </c>
      <c r="AH34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4" s="47" t="s">
        <v>362</v>
      </c>
      <c r="AJ34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4" s="72" t="str">
        <f>CONCATENATE(CODIGOS2018[[#This Row],[Código CGR]]," ",CODIGOS2018[[#This Row],[CGR OEI]]," ",CODIGOS2018[[#This Row],[CGR Dest]]," ",CODIGOS2018[[#This Row],[SIT FONDOS]])</f>
        <v>1.2.02.01.98 042 048 C</v>
      </c>
      <c r="AR344" s="73" t="e">
        <f>IF(AND(CODIGOS2018[[#This Row],[MARCA SALUD Y CONTRALORIA]]&lt;&gt;"SALUD",COUNTIF([1]!PLANOPROG[AUX LINEA],CODIGOS2018[[#This Row],[Aux PROG CGR]])=0),"INCLUIR","OK")</f>
        <v>#REF!</v>
      </c>
      <c r="AS344" s="72" t="str">
        <f>CONCATENATE(CODIGOS2018[[#This Row],[Código CGR]]," ",CODIGOS2018[[#This Row],[CGR OEI]]," ",CODIGOS2018[[#This Row],[CGR Dest]]," ",CODIGOS2018[[#This Row],[SIT FONDOS]]," ",CODIGOS2018[[#This Row],[CGR Tercero]])</f>
        <v>1.2.02.01.98 042 048 C 110000001700000</v>
      </c>
      <c r="AT344" s="73" t="e">
        <f>IF(AND(CODIGOS2018[[#This Row],[MARCA SALUD Y CONTRALORIA]]&lt;&gt;"SALUD",COUNTIF([1]!PLANOEJEC[AUX LINEA],CODIGOS2018[[#This Row],[Aux EJEC CGR]])=0),"INCLUIR","OK")</f>
        <v>#REF!</v>
      </c>
      <c r="AU34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4" s="76" t="s">
        <v>123</v>
      </c>
      <c r="AW344" s="77">
        <f>+LEN(CODIGOS2018[[#This Row],[POS PRE]])</f>
        <v>11</v>
      </c>
      <c r="AX344" s="76" t="b">
        <f>+EXACT(CODIGOS2018[[#This Row],[CODIGO AUTOMATICO CGR]],CODIGOS2018[[#This Row],[Código CGR]])</f>
        <v>1</v>
      </c>
      <c r="AY344" s="78" t="s">
        <v>362</v>
      </c>
      <c r="AZ344" s="78" t="b">
        <f>EXACT(CODIGOS2018[[#This Row],[Código FUT]],CODIGOS2018[[#This Row],[CODIFICACION MARCO FISCAL]])</f>
        <v>1</v>
      </c>
      <c r="BA344" s="81" t="s">
        <v>362</v>
      </c>
      <c r="BB344" s="82" t="b">
        <f>EXACT(CODIGOS2018[[#This Row],[Código FUT]],CODIGOS2018[[#This Row],[REPORTE II TRIM]])</f>
        <v>1</v>
      </c>
      <c r="BC344" s="135" t="e">
        <v>#N/A</v>
      </c>
      <c r="BD344" s="135" t="e">
        <f>EXACT(CODIGOS2018[[#This Row],[Código FUT]],CODIGOS2018[[#This Row],[FUT DECRETO LIQ 2019]])</f>
        <v>#N/A</v>
      </c>
    </row>
    <row r="345" spans="1:56" s="23" customFormat="1" ht="15" customHeight="1" x14ac:dyDescent="0.25">
      <c r="A34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2-0141 1105 120201030907 12020101 9999</v>
      </c>
      <c r="B345" s="4" t="s">
        <v>624</v>
      </c>
      <c r="C345" s="64">
        <v>1105</v>
      </c>
      <c r="D345" s="4" t="s">
        <v>625</v>
      </c>
      <c r="E345" s="64">
        <v>12020101</v>
      </c>
      <c r="F345" s="64">
        <v>9999</v>
      </c>
      <c r="G345" s="4" t="s">
        <v>626</v>
      </c>
      <c r="H345" s="65">
        <v>-7000000</v>
      </c>
      <c r="I345" s="65">
        <v>0</v>
      </c>
      <c r="J345" s="65">
        <v>0</v>
      </c>
      <c r="K345" s="65">
        <v>-466563544</v>
      </c>
      <c r="L345" s="65">
        <v>0</v>
      </c>
      <c r="M345" s="65">
        <v>-473563544</v>
      </c>
      <c r="N345" s="65">
        <v>-473563544</v>
      </c>
      <c r="O345" s="24"/>
      <c r="P345" s="68">
        <f>CODIGOS2018[[#This Row],[RECAUDOS]]+CODIGOS2018[[#This Row],[AJUSTE]]</f>
        <v>-473563544</v>
      </c>
      <c r="Q34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5" s="60"/>
      <c r="T345" s="60"/>
      <c r="U345" s="26" t="s">
        <v>123</v>
      </c>
      <c r="V345" s="27" t="e">
        <f>IF(Q345="SALUD","SALUD",IF(CODIGOS2018[[#This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5" s="28">
        <v>10</v>
      </c>
      <c r="AA34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5" s="28" t="s">
        <v>511</v>
      </c>
      <c r="AC34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5" s="28" t="s">
        <v>500</v>
      </c>
      <c r="AE34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5" s="28" t="s">
        <v>371</v>
      </c>
      <c r="AG345" s="46" t="s">
        <v>462</v>
      </c>
      <c r="AH34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5" s="47" t="s">
        <v>362</v>
      </c>
      <c r="AJ34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5" s="72" t="str">
        <f>CONCATENATE(CODIGOS2018[[#This Row],[Código CGR]]," ",CODIGOS2018[[#This Row],[CGR OEI]]," ",CODIGOS2018[[#This Row],[CGR Dest]]," ",CODIGOS2018[[#This Row],[SIT FONDOS]])</f>
        <v>1.2.02.01.98 042 039 C</v>
      </c>
      <c r="AR345" s="73" t="e">
        <f>IF(AND(CODIGOS2018[[#This Row],[MARCA SALUD Y CONTRALORIA]]&lt;&gt;"SALUD",COUNTIF([1]!PLANOPROG[AUX LINEA],CODIGOS2018[[#This Row],[Aux PROG CGR]])=0),"INCLUIR","OK")</f>
        <v>#REF!</v>
      </c>
      <c r="AS345" s="72" t="str">
        <f>CONCATENATE(CODIGOS2018[[#This Row],[Código CGR]]," ",CODIGOS2018[[#This Row],[CGR OEI]]," ",CODIGOS2018[[#This Row],[CGR Dest]]," ",CODIGOS2018[[#This Row],[SIT FONDOS]]," ",CODIGOS2018[[#This Row],[CGR Tercero]])</f>
        <v>1.2.02.01.98 042 039 C 000000000000000</v>
      </c>
      <c r="AT345" s="73" t="e">
        <f>IF(AND(CODIGOS2018[[#This Row],[MARCA SALUD Y CONTRALORIA]]&lt;&gt;"SALUD",COUNTIF([1]!PLANOEJEC[AUX LINEA],CODIGOS2018[[#This Row],[Aux EJEC CGR]])=0),"INCLUIR","OK")</f>
        <v>#REF!</v>
      </c>
      <c r="AU34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5" s="76" t="str">
        <f>CONCATENATE(MID(D345,1,1),".",MID(D345,3,1),".",MID(D345,4,2),".",MID(D345,6,2),".",MID(D345,8,2),".",MID(D345,10,2),".",MID(D345,12,2))</f>
        <v>1.2.02.01.03.09.07</v>
      </c>
      <c r="AW345" s="77">
        <f>+LEN(CODIGOS2018[[#This Row],[POS PRE]])</f>
        <v>13</v>
      </c>
      <c r="AX345" s="76" t="b">
        <f>+EXACT(CODIGOS2018[[#This Row],[CODIGO AUTOMATICO CGR]],CODIGOS2018[[#This Row],[Código CGR]])</f>
        <v>0</v>
      </c>
      <c r="AY345" s="78" t="s">
        <v>362</v>
      </c>
      <c r="AZ345" s="78" t="b">
        <f>EXACT(CODIGOS2018[[#This Row],[Código FUT]],CODIGOS2018[[#This Row],[CODIFICACION MARCO FISCAL]])</f>
        <v>1</v>
      </c>
      <c r="BA345" s="81" t="s">
        <v>362</v>
      </c>
      <c r="BB345" s="82" t="b">
        <f>EXACT(CODIGOS2018[[#This Row],[Código FUT]],CODIGOS2018[[#This Row],[REPORTE II TRIM]])</f>
        <v>1</v>
      </c>
      <c r="BC345" s="135" t="e">
        <v>#N/A</v>
      </c>
      <c r="BD345" s="135" t="e">
        <f>EXACT(CODIGOS2018[[#This Row],[Código FUT]],CODIGOS2018[[#This Row],[FUT DECRETO LIQ 2019]])</f>
        <v>#N/A</v>
      </c>
    </row>
    <row r="346" spans="1:56" s="23" customFormat="1" ht="15" customHeight="1" x14ac:dyDescent="0.25">
      <c r="A34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2-0154 1105 1202019818 12020101 9999</v>
      </c>
      <c r="B346" s="4" t="s">
        <v>707</v>
      </c>
      <c r="C346" s="64">
        <v>1105</v>
      </c>
      <c r="D346" s="4" t="s">
        <v>708</v>
      </c>
      <c r="E346" s="64">
        <v>12020101</v>
      </c>
      <c r="F346" s="64">
        <v>9999</v>
      </c>
      <c r="G346" s="4" t="s">
        <v>709</v>
      </c>
      <c r="H346" s="65">
        <v>0</v>
      </c>
      <c r="I346" s="65">
        <v>0</v>
      </c>
      <c r="J346" s="65">
        <v>0</v>
      </c>
      <c r="K346" s="65">
        <v>-188504217</v>
      </c>
      <c r="L346" s="65">
        <v>0</v>
      </c>
      <c r="M346" s="65">
        <v>-188504217</v>
      </c>
      <c r="N346" s="65">
        <v>-188504217</v>
      </c>
      <c r="O346" s="24"/>
      <c r="P346" s="68">
        <f>CODIGOS2018[[#This Row],[RECAUDOS]]+CODIGOS2018[[#This Row],[AJUSTE]]</f>
        <v>-188504217</v>
      </c>
      <c r="Q34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6" s="60"/>
      <c r="T346" s="60"/>
      <c r="U346" s="26" t="s">
        <v>123</v>
      </c>
      <c r="V346" s="27" t="e">
        <f>IF(Q346="SALUD","SALUD",IF(CODIGOS2018[[#This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6" s="28">
        <v>10</v>
      </c>
      <c r="AA34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6" s="28" t="s">
        <v>511</v>
      </c>
      <c r="AC34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6" s="28" t="s">
        <v>494</v>
      </c>
      <c r="AE34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6" s="28" t="s">
        <v>371</v>
      </c>
      <c r="AG346" s="46" t="s">
        <v>738</v>
      </c>
      <c r="AH34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6" s="47" t="s">
        <v>362</v>
      </c>
      <c r="AJ34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6" s="72" t="str">
        <f>CONCATENATE(CODIGOS2018[[#This Row],[Código CGR]]," ",CODIGOS2018[[#This Row],[CGR OEI]]," ",CODIGOS2018[[#This Row],[CGR Dest]]," ",CODIGOS2018[[#This Row],[SIT FONDOS]])</f>
        <v>1.2.02.01.98 042 007 C</v>
      </c>
      <c r="AR346" s="73" t="e">
        <f>IF(AND(CODIGOS2018[[#This Row],[MARCA SALUD Y CONTRALORIA]]&lt;&gt;"SALUD",COUNTIF([1]!PLANOPROG[AUX LINEA],CODIGOS2018[[#This Row],[Aux PROG CGR]])=0),"INCLUIR","OK")</f>
        <v>#REF!</v>
      </c>
      <c r="AS346" s="72" t="str">
        <f>CONCATENATE(CODIGOS2018[[#This Row],[Código CGR]]," ",CODIGOS2018[[#This Row],[CGR OEI]]," ",CODIGOS2018[[#This Row],[CGR Dest]]," ",CODIGOS2018[[#This Row],[SIT FONDOS]]," ",CODIGOS2018[[#This Row],[CGR Tercero]])</f>
        <v>1.2.02.01.98 042 007 C 120000001700017</v>
      </c>
      <c r="AT346" s="73" t="e">
        <f>IF(AND(CODIGOS2018[[#This Row],[MARCA SALUD Y CONTRALORIA]]&lt;&gt;"SALUD",COUNTIF([1]!PLANOEJEC[AUX LINEA],CODIGOS2018[[#This Row],[Aux EJEC CGR]])=0),"INCLUIR","OK")</f>
        <v>#REF!</v>
      </c>
      <c r="AU34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6" s="76" t="s">
        <v>123</v>
      </c>
      <c r="AW346" s="77">
        <f>+LEN(CODIGOS2018[[#This Row],[POS PRE]])</f>
        <v>11</v>
      </c>
      <c r="AX346" s="76" t="b">
        <f>+EXACT(CODIGOS2018[[#This Row],[CODIGO AUTOMATICO CGR]],CODIGOS2018[[#This Row],[Código CGR]])</f>
        <v>1</v>
      </c>
      <c r="AY346" s="78" t="s">
        <v>362</v>
      </c>
      <c r="AZ346" s="78" t="b">
        <f>EXACT(CODIGOS2018[[#This Row],[Código FUT]],CODIGOS2018[[#This Row],[CODIFICACION MARCO FISCAL]])</f>
        <v>1</v>
      </c>
      <c r="BA346" s="81" t="s">
        <v>362</v>
      </c>
      <c r="BB346" s="82" t="b">
        <f>EXACT(CODIGOS2018[[#This Row],[Código FUT]],CODIGOS2018[[#This Row],[REPORTE II TRIM]])</f>
        <v>1</v>
      </c>
      <c r="BC346" s="135" t="e">
        <v>#N/A</v>
      </c>
      <c r="BD346" s="135" t="e">
        <f>EXACT(CODIGOS2018[[#This Row],[Código FUT]],CODIGOS2018[[#This Row],[FUT DECRETO LIQ 2019]])</f>
        <v>#N/A</v>
      </c>
    </row>
    <row r="347" spans="1:56" s="23" customFormat="1" ht="15" customHeight="1" x14ac:dyDescent="0.25">
      <c r="A34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2-0155 1105 1202019819 12020101 9999</v>
      </c>
      <c r="B347" s="4" t="s">
        <v>710</v>
      </c>
      <c r="C347" s="64">
        <v>1105</v>
      </c>
      <c r="D347" s="4" t="s">
        <v>711</v>
      </c>
      <c r="E347" s="64">
        <v>12020101</v>
      </c>
      <c r="F347" s="64">
        <v>9999</v>
      </c>
      <c r="G347" s="4" t="s">
        <v>712</v>
      </c>
      <c r="H347" s="65">
        <v>0</v>
      </c>
      <c r="I347" s="65">
        <v>0</v>
      </c>
      <c r="J347" s="65">
        <v>0</v>
      </c>
      <c r="K347" s="65">
        <v>-188504218</v>
      </c>
      <c r="L347" s="65">
        <v>0</v>
      </c>
      <c r="M347" s="65">
        <v>-188504218</v>
      </c>
      <c r="N347" s="65">
        <v>-188504218</v>
      </c>
      <c r="O347" s="24"/>
      <c r="P347" s="68">
        <f>CODIGOS2018[[#This Row],[RECAUDOS]]+CODIGOS2018[[#This Row],[AJUSTE]]</f>
        <v>-188504218</v>
      </c>
      <c r="Q34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7" s="60"/>
      <c r="T347" s="60"/>
      <c r="U347" s="26" t="s">
        <v>123</v>
      </c>
      <c r="V347" s="27" t="e">
        <f>IF(Q347="SALUD","SALUD",IF(CODIGOS2018[[#This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7" s="28">
        <v>10</v>
      </c>
      <c r="AA34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7" s="28" t="s">
        <v>511</v>
      </c>
      <c r="AC34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7" s="28" t="s">
        <v>494</v>
      </c>
      <c r="AE34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7" s="28" t="s">
        <v>371</v>
      </c>
      <c r="AG347" s="46" t="s">
        <v>739</v>
      </c>
      <c r="AH34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7" s="47" t="s">
        <v>362</v>
      </c>
      <c r="AJ34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7" s="72" t="str">
        <f>CONCATENATE(CODIGOS2018[[#This Row],[Código CGR]]," ",CODIGOS2018[[#This Row],[CGR OEI]]," ",CODIGOS2018[[#This Row],[CGR Dest]]," ",CODIGOS2018[[#This Row],[SIT FONDOS]])</f>
        <v>1.2.02.01.98 042 007 C</v>
      </c>
      <c r="AR347" s="73" t="e">
        <f>IF(AND(CODIGOS2018[[#This Row],[MARCA SALUD Y CONTRALORIA]]&lt;&gt;"SALUD",COUNTIF([1]!PLANOPROG[AUX LINEA],CODIGOS2018[[#This Row],[Aux PROG CGR]])=0),"INCLUIR","OK")</f>
        <v>#REF!</v>
      </c>
      <c r="AS347" s="72" t="str">
        <f>CONCATENATE(CODIGOS2018[[#This Row],[Código CGR]]," ",CODIGOS2018[[#This Row],[CGR OEI]]," ",CODIGOS2018[[#This Row],[CGR Dest]]," ",CODIGOS2018[[#This Row],[SIT FONDOS]]," ",CODIGOS2018[[#This Row],[CGR Tercero]])</f>
        <v>1.2.02.01.98 042 007 C 022214000000000</v>
      </c>
      <c r="AT347" s="73" t="e">
        <f>IF(AND(CODIGOS2018[[#This Row],[MARCA SALUD Y CONTRALORIA]]&lt;&gt;"SALUD",COUNTIF([1]!PLANOEJEC[AUX LINEA],CODIGOS2018[[#This Row],[Aux EJEC CGR]])=0),"INCLUIR","OK")</f>
        <v>#REF!</v>
      </c>
      <c r="AU34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7" s="76" t="s">
        <v>123</v>
      </c>
      <c r="AW347" s="77">
        <f>+LEN(CODIGOS2018[[#This Row],[POS PRE]])</f>
        <v>11</v>
      </c>
      <c r="AX347" s="76" t="b">
        <f>+EXACT(CODIGOS2018[[#This Row],[CODIGO AUTOMATICO CGR]],CODIGOS2018[[#This Row],[Código CGR]])</f>
        <v>1</v>
      </c>
      <c r="AY347" s="78" t="s">
        <v>362</v>
      </c>
      <c r="AZ347" s="78" t="b">
        <f>EXACT(CODIGOS2018[[#This Row],[Código FUT]],CODIGOS2018[[#This Row],[CODIFICACION MARCO FISCAL]])</f>
        <v>1</v>
      </c>
      <c r="BA347" s="81" t="s">
        <v>362</v>
      </c>
      <c r="BB347" s="82" t="b">
        <f>EXACT(CODIGOS2018[[#This Row],[Código FUT]],CODIGOS2018[[#This Row],[REPORTE II TRIM]])</f>
        <v>1</v>
      </c>
      <c r="BC347" s="135" t="e">
        <v>#N/A</v>
      </c>
      <c r="BD347" s="135" t="e">
        <f>EXACT(CODIGOS2018[[#This Row],[Código FUT]],CODIGOS2018[[#This Row],[FUT DECRETO LIQ 2019]])</f>
        <v>#N/A</v>
      </c>
    </row>
    <row r="348" spans="1:56" s="23" customFormat="1" ht="15" customHeight="1" x14ac:dyDescent="0.25">
      <c r="A34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2-0157 1102 1202019802 12020103 9999</v>
      </c>
      <c r="B348" s="4" t="s">
        <v>713</v>
      </c>
      <c r="C348" s="64">
        <v>1102</v>
      </c>
      <c r="D348" s="4" t="s">
        <v>79</v>
      </c>
      <c r="E348" s="64">
        <v>12020103</v>
      </c>
      <c r="F348" s="64">
        <v>9999</v>
      </c>
      <c r="G348" s="4" t="s">
        <v>427</v>
      </c>
      <c r="H348" s="65">
        <v>0</v>
      </c>
      <c r="I348" s="65">
        <v>0</v>
      </c>
      <c r="J348" s="65">
        <v>0</v>
      </c>
      <c r="K348" s="65">
        <v>-2053984405</v>
      </c>
      <c r="L348" s="65">
        <v>0</v>
      </c>
      <c r="M348" s="65">
        <v>-2053984405</v>
      </c>
      <c r="N348" s="65">
        <v>-2053984405</v>
      </c>
      <c r="O348" s="24"/>
      <c r="P348" s="68">
        <f>CODIGOS2018[[#This Row],[RECAUDOS]]+CODIGOS2018[[#This Row],[AJUSTE]]</f>
        <v>-2053984405</v>
      </c>
      <c r="Q34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8" s="60"/>
      <c r="T348" s="60"/>
      <c r="U348" s="26" t="s">
        <v>123</v>
      </c>
      <c r="V348" s="27" t="e">
        <f>IF(Q348="SALUD","SALUD",IF(CODIGOS2018[[#This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8" s="28">
        <v>10</v>
      </c>
      <c r="AA34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8" s="28" t="s">
        <v>511</v>
      </c>
      <c r="AC34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8" s="28" t="s">
        <v>460</v>
      </c>
      <c r="AE34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8" s="28" t="s">
        <v>371</v>
      </c>
      <c r="AG348" s="46" t="s">
        <v>462</v>
      </c>
      <c r="AH34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8" s="47" t="s">
        <v>362</v>
      </c>
      <c r="AJ34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8" s="72" t="str">
        <f>CONCATENATE(CODIGOS2018[[#This Row],[Código CGR]]," ",CODIGOS2018[[#This Row],[CGR OEI]]," ",CODIGOS2018[[#This Row],[CGR Dest]]," ",CODIGOS2018[[#This Row],[SIT FONDOS]])</f>
        <v>1.2.02.01.98 042 002 C</v>
      </c>
      <c r="AR348" s="73" t="e">
        <f>IF(AND(CODIGOS2018[[#This Row],[MARCA SALUD Y CONTRALORIA]]&lt;&gt;"SALUD",COUNTIF([1]!PLANOPROG[AUX LINEA],CODIGOS2018[[#This Row],[Aux PROG CGR]])=0),"INCLUIR","OK")</f>
        <v>#REF!</v>
      </c>
      <c r="AS348" s="72" t="str">
        <f>CONCATENATE(CODIGOS2018[[#This Row],[Código CGR]]," ",CODIGOS2018[[#This Row],[CGR OEI]]," ",CODIGOS2018[[#This Row],[CGR Dest]]," ",CODIGOS2018[[#This Row],[SIT FONDOS]]," ",CODIGOS2018[[#This Row],[CGR Tercero]])</f>
        <v>1.2.02.01.98 042 002 C 000000000000000</v>
      </c>
      <c r="AT348" s="73" t="e">
        <f>IF(AND(CODIGOS2018[[#This Row],[MARCA SALUD Y CONTRALORIA]]&lt;&gt;"SALUD",COUNTIF([1]!PLANOEJEC[AUX LINEA],CODIGOS2018[[#This Row],[Aux EJEC CGR]])=0),"INCLUIR","OK")</f>
        <v>#REF!</v>
      </c>
      <c r="AU34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8" s="76" t="s">
        <v>123</v>
      </c>
      <c r="AW348" s="77">
        <f>+LEN(CODIGOS2018[[#This Row],[POS PRE]])</f>
        <v>11</v>
      </c>
      <c r="AX348" s="76" t="b">
        <f>+EXACT(CODIGOS2018[[#This Row],[CODIGO AUTOMATICO CGR]],CODIGOS2018[[#This Row],[Código CGR]])</f>
        <v>1</v>
      </c>
      <c r="AY348" s="78" t="s">
        <v>362</v>
      </c>
      <c r="AZ348" s="78" t="b">
        <f>EXACT(CODIGOS2018[[#This Row],[Código FUT]],CODIGOS2018[[#This Row],[CODIFICACION MARCO FISCAL]])</f>
        <v>1</v>
      </c>
      <c r="BA348" s="81" t="s">
        <v>362</v>
      </c>
      <c r="BB348" s="82" t="b">
        <f>EXACT(CODIGOS2018[[#This Row],[Código FUT]],CODIGOS2018[[#This Row],[REPORTE II TRIM]])</f>
        <v>1</v>
      </c>
      <c r="BC348" s="135" t="e">
        <v>#N/A</v>
      </c>
      <c r="BD348" s="135" t="e">
        <f>EXACT(CODIGOS2018[[#This Row],[Código FUT]],CODIGOS2018[[#This Row],[FUT DECRETO LIQ 2019]])</f>
        <v>#N/A</v>
      </c>
    </row>
    <row r="349" spans="1:56" s="23" customFormat="1" ht="15" customHeight="1" x14ac:dyDescent="0.25">
      <c r="A34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2-0164 1105 1202019874 12020101 9999</v>
      </c>
      <c r="B349" s="4" t="s">
        <v>265</v>
      </c>
      <c r="C349" s="64">
        <v>1105</v>
      </c>
      <c r="D349" s="4" t="s">
        <v>116</v>
      </c>
      <c r="E349" s="64">
        <v>12020101</v>
      </c>
      <c r="F349" s="64">
        <v>9999</v>
      </c>
      <c r="G349" s="4" t="s">
        <v>454</v>
      </c>
      <c r="H349" s="65">
        <v>-80000000</v>
      </c>
      <c r="I349" s="65">
        <v>0</v>
      </c>
      <c r="J349" s="65">
        <v>0</v>
      </c>
      <c r="K349" s="65">
        <v>-182100447</v>
      </c>
      <c r="L349" s="65">
        <v>0</v>
      </c>
      <c r="M349" s="65">
        <v>-262100447</v>
      </c>
      <c r="N349" s="65">
        <v>-262100447</v>
      </c>
      <c r="O349" s="24"/>
      <c r="P349" s="68">
        <f>CODIGOS2018[[#This Row],[RECAUDOS]]+CODIGOS2018[[#This Row],[AJUSTE]]</f>
        <v>-262100447</v>
      </c>
      <c r="Q34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4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49" s="60"/>
      <c r="T349" s="60"/>
      <c r="U349" s="26" t="s">
        <v>123</v>
      </c>
      <c r="V349" s="27" t="e">
        <f>IF(Q349="SALUD","SALUD",IF(CODIGOS2018[[#This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4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4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4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49" s="28">
        <v>10</v>
      </c>
      <c r="AA34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49" s="28" t="s">
        <v>511</v>
      </c>
      <c r="AC34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49" s="28" t="s">
        <v>519</v>
      </c>
      <c r="AE34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49" s="28" t="s">
        <v>371</v>
      </c>
      <c r="AG349" s="46" t="s">
        <v>462</v>
      </c>
      <c r="AH34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49" s="47" t="s">
        <v>362</v>
      </c>
      <c r="AJ34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4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4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4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49" s="72" t="str">
        <f>CONCATENATE(CODIGOS2018[[#This Row],[Código CGR]]," ",CODIGOS2018[[#This Row],[CGR OEI]]," ",CODIGOS2018[[#This Row],[CGR Dest]]," ",CODIGOS2018[[#This Row],[SIT FONDOS]])</f>
        <v>1.2.02.01.98 042 048 C</v>
      </c>
      <c r="AR349" s="73" t="e">
        <f>IF(AND(CODIGOS2018[[#This Row],[MARCA SALUD Y CONTRALORIA]]&lt;&gt;"SALUD",COUNTIF([1]!PLANOPROG[AUX LINEA],CODIGOS2018[[#This Row],[Aux PROG CGR]])=0),"INCLUIR","OK")</f>
        <v>#REF!</v>
      </c>
      <c r="AS349" s="72" t="str">
        <f>CONCATENATE(CODIGOS2018[[#This Row],[Código CGR]]," ",CODIGOS2018[[#This Row],[CGR OEI]]," ",CODIGOS2018[[#This Row],[CGR Dest]]," ",CODIGOS2018[[#This Row],[SIT FONDOS]]," ",CODIGOS2018[[#This Row],[CGR Tercero]])</f>
        <v>1.2.02.01.98 042 048 C 000000000000000</v>
      </c>
      <c r="AT349" s="73" t="e">
        <f>IF(AND(CODIGOS2018[[#This Row],[MARCA SALUD Y CONTRALORIA]]&lt;&gt;"SALUD",COUNTIF([1]!PLANOEJEC[AUX LINEA],CODIGOS2018[[#This Row],[Aux EJEC CGR]])=0),"INCLUIR","OK")</f>
        <v>#REF!</v>
      </c>
      <c r="AU34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49" s="76" t="s">
        <v>123</v>
      </c>
      <c r="AW349" s="77">
        <f>+LEN(CODIGOS2018[[#This Row],[POS PRE]])</f>
        <v>11</v>
      </c>
      <c r="AX349" s="76" t="b">
        <f>+EXACT(CODIGOS2018[[#This Row],[CODIGO AUTOMATICO CGR]],CODIGOS2018[[#This Row],[Código CGR]])</f>
        <v>1</v>
      </c>
      <c r="AY349" s="78" t="s">
        <v>362</v>
      </c>
      <c r="AZ349" s="78" t="b">
        <f>EXACT(CODIGOS2018[[#This Row],[Código FUT]],CODIGOS2018[[#This Row],[CODIFICACION MARCO FISCAL]])</f>
        <v>1</v>
      </c>
      <c r="BA349" s="81" t="s">
        <v>362</v>
      </c>
      <c r="BB349" s="82" t="b">
        <f>EXACT(CODIGOS2018[[#This Row],[Código FUT]],CODIGOS2018[[#This Row],[REPORTE II TRIM]])</f>
        <v>1</v>
      </c>
      <c r="BC349" s="135" t="e">
        <v>#N/A</v>
      </c>
      <c r="BD349" s="135" t="e">
        <f>EXACT(CODIGOS2018[[#This Row],[Código FUT]],CODIGOS2018[[#This Row],[FUT DECRETO LIQ 2019]])</f>
        <v>#N/A</v>
      </c>
    </row>
    <row r="350" spans="1:56" s="23" customFormat="1" ht="15" customHeight="1" x14ac:dyDescent="0.25">
      <c r="A35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2-0172 1105 12020301030101 12020301 9999</v>
      </c>
      <c r="B350" s="4" t="s">
        <v>266</v>
      </c>
      <c r="C350" s="64">
        <v>1105</v>
      </c>
      <c r="D350" s="4" t="s">
        <v>81</v>
      </c>
      <c r="E350" s="64">
        <v>12020301</v>
      </c>
      <c r="F350" s="64">
        <v>9999</v>
      </c>
      <c r="G350" s="4" t="s">
        <v>429</v>
      </c>
      <c r="H350" s="65">
        <v>-500000000</v>
      </c>
      <c r="I350" s="65">
        <v>0</v>
      </c>
      <c r="J350" s="65">
        <v>0</v>
      </c>
      <c r="K350" s="65">
        <v>-180644661</v>
      </c>
      <c r="L350" s="65">
        <v>0</v>
      </c>
      <c r="M350" s="65">
        <v>-680644661</v>
      </c>
      <c r="N350" s="65">
        <v>-680644661</v>
      </c>
      <c r="O350" s="24"/>
      <c r="P350" s="68">
        <f>CODIGOS2018[[#This Row],[RECAUDOS]]+CODIGOS2018[[#This Row],[AJUSTE]]</f>
        <v>-680644661</v>
      </c>
      <c r="Q35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0" s="60"/>
      <c r="T350" s="60"/>
      <c r="U350" s="26" t="s">
        <v>123</v>
      </c>
      <c r="V350" s="27" t="e">
        <f>IF(Q350="SALUD","SALUD",IF(CODIGOS2018[[#This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0" s="28">
        <v>10</v>
      </c>
      <c r="AA35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0" s="28" t="s">
        <v>511</v>
      </c>
      <c r="AC35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0" s="28" t="s">
        <v>460</v>
      </c>
      <c r="AE35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0" s="28" t="s">
        <v>371</v>
      </c>
      <c r="AG350" s="46" t="s">
        <v>462</v>
      </c>
      <c r="AH35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0" s="47" t="s">
        <v>361</v>
      </c>
      <c r="AJ35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0" s="72" t="str">
        <f>CONCATENATE(CODIGOS2018[[#This Row],[Código CGR]]," ",CODIGOS2018[[#This Row],[CGR OEI]]," ",CODIGOS2018[[#This Row],[CGR Dest]]," ",CODIGOS2018[[#This Row],[SIT FONDOS]])</f>
        <v>1.2.02.01.98 042 002 C</v>
      </c>
      <c r="AR350" s="73" t="e">
        <f>IF(AND(CODIGOS2018[[#This Row],[MARCA SALUD Y CONTRALORIA]]&lt;&gt;"SALUD",COUNTIF([1]!PLANOPROG[AUX LINEA],CODIGOS2018[[#This Row],[Aux PROG CGR]])=0),"INCLUIR","OK")</f>
        <v>#REF!</v>
      </c>
      <c r="AS350" s="72" t="str">
        <f>CONCATENATE(CODIGOS2018[[#This Row],[Código CGR]]," ",CODIGOS2018[[#This Row],[CGR OEI]]," ",CODIGOS2018[[#This Row],[CGR Dest]]," ",CODIGOS2018[[#This Row],[SIT FONDOS]]," ",CODIGOS2018[[#This Row],[CGR Tercero]])</f>
        <v>1.2.02.01.98 042 002 C 000000000000000</v>
      </c>
      <c r="AT350" s="73" t="e">
        <f>IF(AND(CODIGOS2018[[#This Row],[MARCA SALUD Y CONTRALORIA]]&lt;&gt;"SALUD",COUNTIF([1]!PLANOEJEC[AUX LINEA],CODIGOS2018[[#This Row],[Aux EJEC CGR]])=0),"INCLUIR","OK")</f>
        <v>#REF!</v>
      </c>
      <c r="AU35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0" s="76" t="str">
        <f>CONCATENATE(MID(D350,1,1),".",MID(D350,3,1),".",MID(D350,4,2),".",MID(D350,6,2),".",MID(D350,8,2),".",MID(D350,10,2),".",MID(D350,12,2),".",MID(D350,14,2))</f>
        <v>1.2.02.03.01.03.01.01</v>
      </c>
      <c r="AW350" s="77">
        <f>+LEN(CODIGOS2018[[#This Row],[POS PRE]])</f>
        <v>15</v>
      </c>
      <c r="AX350" s="76" t="b">
        <f>+EXACT(CODIGOS2018[[#This Row],[CODIGO AUTOMATICO CGR]],CODIGOS2018[[#This Row],[Código CGR]])</f>
        <v>0</v>
      </c>
      <c r="AY350" s="78" t="s">
        <v>361</v>
      </c>
      <c r="AZ350" s="78" t="b">
        <f>EXACT(CODIGOS2018[[#This Row],[Código FUT]],CODIGOS2018[[#This Row],[CODIFICACION MARCO FISCAL]])</f>
        <v>1</v>
      </c>
      <c r="BA350" s="81" t="s">
        <v>361</v>
      </c>
      <c r="BB350" s="82" t="b">
        <f>EXACT(CODIGOS2018[[#This Row],[Código FUT]],CODIGOS2018[[#This Row],[REPORTE II TRIM]])</f>
        <v>1</v>
      </c>
      <c r="BC350" s="135" t="e">
        <v>#N/A</v>
      </c>
      <c r="BD350" s="135" t="e">
        <f>EXACT(CODIGOS2018[[#This Row],[Código FUT]],CODIGOS2018[[#This Row],[FUT DECRETO LIQ 2019]])</f>
        <v>#N/A</v>
      </c>
    </row>
    <row r="351" spans="1:56" s="23" customFormat="1" ht="15" customHeight="1" x14ac:dyDescent="0.25">
      <c r="A35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2-0175 1105 120201988601 12020101 9999</v>
      </c>
      <c r="B351" s="4" t="s">
        <v>714</v>
      </c>
      <c r="C351" s="64">
        <v>1105</v>
      </c>
      <c r="D351" s="4" t="s">
        <v>715</v>
      </c>
      <c r="E351" s="64">
        <v>12020101</v>
      </c>
      <c r="F351" s="64">
        <v>9999</v>
      </c>
      <c r="G351" s="4" t="s">
        <v>716</v>
      </c>
      <c r="H351" s="65">
        <v>0</v>
      </c>
      <c r="I351" s="65">
        <v>0</v>
      </c>
      <c r="J351" s="65">
        <v>0</v>
      </c>
      <c r="K351" s="65">
        <v>-21244920</v>
      </c>
      <c r="L351" s="65">
        <v>0</v>
      </c>
      <c r="M351" s="65">
        <v>-21244920</v>
      </c>
      <c r="N351" s="65">
        <v>-21244920</v>
      </c>
      <c r="O351" s="24"/>
      <c r="P351" s="68">
        <f>CODIGOS2018[[#This Row],[RECAUDOS]]+CODIGOS2018[[#This Row],[AJUSTE]]</f>
        <v>-21244920</v>
      </c>
      <c r="Q35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1" s="60"/>
      <c r="T351" s="60"/>
      <c r="U351" s="26" t="s">
        <v>123</v>
      </c>
      <c r="V351" s="27" t="e">
        <f>IF(Q351="SALUD","SALUD",IF(CODIGOS2018[[#This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1" s="28">
        <v>10</v>
      </c>
      <c r="AA35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1" s="28" t="s">
        <v>511</v>
      </c>
      <c r="AC35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1" s="28" t="s">
        <v>488</v>
      </c>
      <c r="AE35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1" s="28" t="s">
        <v>371</v>
      </c>
      <c r="AG351" s="46" t="s">
        <v>462</v>
      </c>
      <c r="AH35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1" s="47" t="s">
        <v>362</v>
      </c>
      <c r="AJ35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1" s="72" t="str">
        <f>CONCATENATE(CODIGOS2018[[#This Row],[Código CGR]]," ",CODIGOS2018[[#This Row],[CGR OEI]]," ",CODIGOS2018[[#This Row],[CGR Dest]]," ",CODIGOS2018[[#This Row],[SIT FONDOS]])</f>
        <v>1.2.02.01.98 042 066 C</v>
      </c>
      <c r="AR351" s="73" t="e">
        <f>IF(AND(CODIGOS2018[[#This Row],[MARCA SALUD Y CONTRALORIA]]&lt;&gt;"SALUD",COUNTIF([1]!PLANOPROG[AUX LINEA],CODIGOS2018[[#This Row],[Aux PROG CGR]])=0),"INCLUIR","OK")</f>
        <v>#REF!</v>
      </c>
      <c r="AS351" s="72" t="str">
        <f>CONCATENATE(CODIGOS2018[[#This Row],[Código CGR]]," ",CODIGOS2018[[#This Row],[CGR OEI]]," ",CODIGOS2018[[#This Row],[CGR Dest]]," ",CODIGOS2018[[#This Row],[SIT FONDOS]]," ",CODIGOS2018[[#This Row],[CGR Tercero]])</f>
        <v>1.2.02.01.98 042 066 C 000000000000000</v>
      </c>
      <c r="AT351" s="73" t="e">
        <f>IF(AND(CODIGOS2018[[#This Row],[MARCA SALUD Y CONTRALORIA]]&lt;&gt;"SALUD",COUNTIF([1]!PLANOEJEC[AUX LINEA],CODIGOS2018[[#This Row],[Aux EJEC CGR]])=0),"INCLUIR","OK")</f>
        <v>#REF!</v>
      </c>
      <c r="AU35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1" s="76" t="s">
        <v>123</v>
      </c>
      <c r="AW351" s="77">
        <f>+LEN(CODIGOS2018[[#This Row],[POS PRE]])</f>
        <v>13</v>
      </c>
      <c r="AX351" s="76" t="b">
        <f>+EXACT(CODIGOS2018[[#This Row],[CODIGO AUTOMATICO CGR]],CODIGOS2018[[#This Row],[Código CGR]])</f>
        <v>1</v>
      </c>
      <c r="AY351" s="78" t="s">
        <v>362</v>
      </c>
      <c r="AZ351" s="78" t="b">
        <f>EXACT(CODIGOS2018[[#This Row],[Código FUT]],CODIGOS2018[[#This Row],[CODIFICACION MARCO FISCAL]])</f>
        <v>1</v>
      </c>
      <c r="BA351" s="81" t="s">
        <v>362</v>
      </c>
      <c r="BB351" s="82" t="b">
        <f>EXACT(CODIGOS2018[[#This Row],[Código FUT]],CODIGOS2018[[#This Row],[REPORTE II TRIM]])</f>
        <v>1</v>
      </c>
      <c r="BC351" s="135" t="e">
        <v>#N/A</v>
      </c>
      <c r="BD351" s="135" t="e">
        <f>EXACT(CODIGOS2018[[#This Row],[Código FUT]],CODIGOS2018[[#This Row],[FUT DECRETO LIQ 2019]])</f>
        <v>#N/A</v>
      </c>
    </row>
    <row r="352" spans="1:56" s="23" customFormat="1" ht="15" customHeight="1" x14ac:dyDescent="0.25">
      <c r="A35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2-0179 1105 1202019896 11020102 9999</v>
      </c>
      <c r="B352" s="4" t="s">
        <v>717</v>
      </c>
      <c r="C352" s="64">
        <v>1105</v>
      </c>
      <c r="D352" s="4" t="s">
        <v>718</v>
      </c>
      <c r="E352" s="64">
        <v>11020102</v>
      </c>
      <c r="F352" s="64">
        <v>9999</v>
      </c>
      <c r="G352" s="4" t="s">
        <v>719</v>
      </c>
      <c r="H352" s="65">
        <v>0</v>
      </c>
      <c r="I352" s="65">
        <v>0</v>
      </c>
      <c r="J352" s="65">
        <v>0</v>
      </c>
      <c r="K352" s="65">
        <v>-460437</v>
      </c>
      <c r="L352" s="65">
        <v>0</v>
      </c>
      <c r="M352" s="65">
        <v>-460437</v>
      </c>
      <c r="N352" s="65">
        <v>-460437</v>
      </c>
      <c r="O352" s="24"/>
      <c r="P352" s="68">
        <f>CODIGOS2018[[#This Row],[RECAUDOS]]+CODIGOS2018[[#This Row],[AJUSTE]]</f>
        <v>-460437</v>
      </c>
      <c r="Q35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2" s="60"/>
      <c r="T352" s="60"/>
      <c r="U352" s="26" t="s">
        <v>123</v>
      </c>
      <c r="V352" s="27" t="e">
        <f>IF(Q352="SALUD","SALUD",IF(CODIGOS2018[[#This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2" s="28">
        <v>10</v>
      </c>
      <c r="AA35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2" s="28" t="s">
        <v>511</v>
      </c>
      <c r="AC35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2" s="28" t="s">
        <v>489</v>
      </c>
      <c r="AE35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2" s="28" t="s">
        <v>371</v>
      </c>
      <c r="AG352" s="46" t="s">
        <v>462</v>
      </c>
      <c r="AH35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2" s="47" t="s">
        <v>362</v>
      </c>
      <c r="AJ35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2" s="72" t="str">
        <f>CONCATENATE(CODIGOS2018[[#This Row],[Código CGR]]," ",CODIGOS2018[[#This Row],[CGR OEI]]," ",CODIGOS2018[[#This Row],[CGR Dest]]," ",CODIGOS2018[[#This Row],[SIT FONDOS]])</f>
        <v>1.2.02.01.98 042 099 C</v>
      </c>
      <c r="AR352" s="73" t="e">
        <f>IF(AND(CODIGOS2018[[#This Row],[MARCA SALUD Y CONTRALORIA]]&lt;&gt;"SALUD",COUNTIF([1]!PLANOPROG[AUX LINEA],CODIGOS2018[[#This Row],[Aux PROG CGR]])=0),"INCLUIR","OK")</f>
        <v>#REF!</v>
      </c>
      <c r="AS352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000000000000000</v>
      </c>
      <c r="AT352" s="73" t="e">
        <f>IF(AND(CODIGOS2018[[#This Row],[MARCA SALUD Y CONTRALORIA]]&lt;&gt;"SALUD",COUNTIF([1]!PLANOEJEC[AUX LINEA],CODIGOS2018[[#This Row],[Aux EJEC CGR]])=0),"INCLUIR","OK")</f>
        <v>#REF!</v>
      </c>
      <c r="AU35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2" s="76" t="s">
        <v>123</v>
      </c>
      <c r="AW352" s="77">
        <f>+LEN(CODIGOS2018[[#This Row],[POS PRE]])</f>
        <v>11</v>
      </c>
      <c r="AX352" s="76" t="b">
        <f>+EXACT(CODIGOS2018[[#This Row],[CODIGO AUTOMATICO CGR]],CODIGOS2018[[#This Row],[Código CGR]])</f>
        <v>1</v>
      </c>
      <c r="AY352" s="78" t="s">
        <v>362</v>
      </c>
      <c r="AZ352" s="78" t="b">
        <f>EXACT(CODIGOS2018[[#This Row],[Código FUT]],CODIGOS2018[[#This Row],[CODIFICACION MARCO FISCAL]])</f>
        <v>1</v>
      </c>
      <c r="BA352" s="81" t="s">
        <v>362</v>
      </c>
      <c r="BB352" s="82" t="b">
        <f>EXACT(CODIGOS2018[[#This Row],[Código FUT]],CODIGOS2018[[#This Row],[REPORTE II TRIM]])</f>
        <v>1</v>
      </c>
      <c r="BC352" s="135" t="e">
        <v>#N/A</v>
      </c>
      <c r="BD352" s="135" t="e">
        <f>EXACT(CODIGOS2018[[#This Row],[Código FUT]],CODIGOS2018[[#This Row],[FUT DECRETO LIQ 2019]])</f>
        <v>#N/A</v>
      </c>
    </row>
    <row r="353" spans="1:56" s="23" customFormat="1" ht="15" customHeight="1" x14ac:dyDescent="0.25">
      <c r="A35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2-0180 1105 1202019896 11020102 9999</v>
      </c>
      <c r="B353" s="4" t="s">
        <v>720</v>
      </c>
      <c r="C353" s="64">
        <v>1105</v>
      </c>
      <c r="D353" s="4" t="s">
        <v>718</v>
      </c>
      <c r="E353" s="64">
        <v>11020102</v>
      </c>
      <c r="F353" s="64">
        <v>9999</v>
      </c>
      <c r="G353" s="4" t="s">
        <v>719</v>
      </c>
      <c r="H353" s="65">
        <v>0</v>
      </c>
      <c r="I353" s="65">
        <v>0</v>
      </c>
      <c r="J353" s="65">
        <v>0</v>
      </c>
      <c r="K353" s="65">
        <v>-1044985</v>
      </c>
      <c r="L353" s="65">
        <v>0</v>
      </c>
      <c r="M353" s="65">
        <v>-1044985</v>
      </c>
      <c r="N353" s="65">
        <v>-1044985</v>
      </c>
      <c r="O353" s="24"/>
      <c r="P353" s="68">
        <f>CODIGOS2018[[#This Row],[RECAUDOS]]+CODIGOS2018[[#This Row],[AJUSTE]]</f>
        <v>-1044985</v>
      </c>
      <c r="Q35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3" s="60"/>
      <c r="T353" s="60"/>
      <c r="U353" s="26" t="s">
        <v>123</v>
      </c>
      <c r="V353" s="27" t="e">
        <f>IF(Q353="SALUD","SALUD",IF(CODIGOS2018[[#This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3" s="28">
        <v>10</v>
      </c>
      <c r="AA35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3" s="28" t="s">
        <v>511</v>
      </c>
      <c r="AC35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3" s="28" t="s">
        <v>489</v>
      </c>
      <c r="AE35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3" s="28" t="s">
        <v>371</v>
      </c>
      <c r="AG353" s="46" t="s">
        <v>462</v>
      </c>
      <c r="AH35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3" s="47" t="s">
        <v>362</v>
      </c>
      <c r="AJ35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3" s="72" t="str">
        <f>CONCATENATE(CODIGOS2018[[#This Row],[Código CGR]]," ",CODIGOS2018[[#This Row],[CGR OEI]]," ",CODIGOS2018[[#This Row],[CGR Dest]]," ",CODIGOS2018[[#This Row],[SIT FONDOS]])</f>
        <v>1.2.02.01.98 042 099 C</v>
      </c>
      <c r="AR353" s="73" t="e">
        <f>IF(AND(CODIGOS2018[[#This Row],[MARCA SALUD Y CONTRALORIA]]&lt;&gt;"SALUD",COUNTIF([1]!PLANOPROG[AUX LINEA],CODIGOS2018[[#This Row],[Aux PROG CGR]])=0),"INCLUIR","OK")</f>
        <v>#REF!</v>
      </c>
      <c r="AS353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000000000000000</v>
      </c>
      <c r="AT353" s="73" t="e">
        <f>IF(AND(CODIGOS2018[[#This Row],[MARCA SALUD Y CONTRALORIA]]&lt;&gt;"SALUD",COUNTIF([1]!PLANOEJEC[AUX LINEA],CODIGOS2018[[#This Row],[Aux EJEC CGR]])=0),"INCLUIR","OK")</f>
        <v>#REF!</v>
      </c>
      <c r="AU35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3" s="76" t="s">
        <v>123</v>
      </c>
      <c r="AW353" s="77">
        <f>+LEN(CODIGOS2018[[#This Row],[POS PRE]])</f>
        <v>11</v>
      </c>
      <c r="AX353" s="76" t="b">
        <f>+EXACT(CODIGOS2018[[#This Row],[CODIGO AUTOMATICO CGR]],CODIGOS2018[[#This Row],[Código CGR]])</f>
        <v>1</v>
      </c>
      <c r="AY353" s="78" t="s">
        <v>362</v>
      </c>
      <c r="AZ353" s="78" t="b">
        <f>EXACT(CODIGOS2018[[#This Row],[Código FUT]],CODIGOS2018[[#This Row],[CODIFICACION MARCO FISCAL]])</f>
        <v>1</v>
      </c>
      <c r="BA353" s="81" t="s">
        <v>362</v>
      </c>
      <c r="BB353" s="82" t="b">
        <f>EXACT(CODIGOS2018[[#This Row],[Código FUT]],CODIGOS2018[[#This Row],[REPORTE II TRIM]])</f>
        <v>1</v>
      </c>
      <c r="BC353" s="135" t="e">
        <v>#N/A</v>
      </c>
      <c r="BD353" s="135" t="e">
        <f>EXACT(CODIGOS2018[[#This Row],[Código FUT]],CODIGOS2018[[#This Row],[FUT DECRETO LIQ 2019]])</f>
        <v>#N/A</v>
      </c>
    </row>
    <row r="354" spans="1:56" s="23" customFormat="1" ht="15" customHeight="1" x14ac:dyDescent="0.25">
      <c r="A35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2-0181 1105 1202050501 12020103 9999</v>
      </c>
      <c r="B354" s="4" t="s">
        <v>627</v>
      </c>
      <c r="C354" s="64">
        <v>1105</v>
      </c>
      <c r="D354" s="4" t="s">
        <v>110</v>
      </c>
      <c r="E354" s="64">
        <v>12020103</v>
      </c>
      <c r="F354" s="64">
        <v>9999</v>
      </c>
      <c r="G354" s="4" t="s">
        <v>449</v>
      </c>
      <c r="H354" s="65">
        <v>0</v>
      </c>
      <c r="I354" s="65">
        <v>0</v>
      </c>
      <c r="J354" s="65">
        <v>0</v>
      </c>
      <c r="K354" s="65">
        <v>-2992947</v>
      </c>
      <c r="L354" s="65">
        <v>0</v>
      </c>
      <c r="M354" s="65">
        <v>-2992947</v>
      </c>
      <c r="N354" s="65">
        <v>-2992947</v>
      </c>
      <c r="O354" s="24"/>
      <c r="P354" s="68">
        <f>CODIGOS2018[[#This Row],[RECAUDOS]]+CODIGOS2018[[#This Row],[AJUSTE]]</f>
        <v>-2992947</v>
      </c>
      <c r="Q35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4" s="60"/>
      <c r="T354" s="60"/>
      <c r="U354" s="26" t="s">
        <v>123</v>
      </c>
      <c r="V354" s="27" t="e">
        <f>IF(Q354="SALUD","SALUD",IF(CODIGOS2018[[#This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4" s="28">
        <v>10</v>
      </c>
      <c r="AA35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4" s="28" t="s">
        <v>511</v>
      </c>
      <c r="AC35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4" s="28" t="s">
        <v>489</v>
      </c>
      <c r="AE35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4" s="28" t="s">
        <v>371</v>
      </c>
      <c r="AG354" s="46" t="s">
        <v>539</v>
      </c>
      <c r="AH35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4" s="47" t="s">
        <v>362</v>
      </c>
      <c r="AJ35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4" s="72" t="str">
        <f>CONCATENATE(CODIGOS2018[[#This Row],[Código CGR]]," ",CODIGOS2018[[#This Row],[CGR OEI]]," ",CODIGOS2018[[#This Row],[CGR Dest]]," ",CODIGOS2018[[#This Row],[SIT FONDOS]])</f>
        <v>1.2.02.01.98 042 099 C</v>
      </c>
      <c r="AR354" s="73" t="e">
        <f>IF(AND(CODIGOS2018[[#This Row],[MARCA SALUD Y CONTRALORIA]]&lt;&gt;"SALUD",COUNTIF([1]!PLANOPROG[AUX LINEA],CODIGOS2018[[#This Row],[Aux PROG CGR]])=0),"INCLUIR","OK")</f>
        <v>#REF!</v>
      </c>
      <c r="AS354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110000001700000</v>
      </c>
      <c r="AT354" s="73" t="e">
        <f>IF(AND(CODIGOS2018[[#This Row],[MARCA SALUD Y CONTRALORIA]]&lt;&gt;"SALUD",COUNTIF([1]!PLANOEJEC[AUX LINEA],CODIGOS2018[[#This Row],[Aux EJEC CGR]])=0),"INCLUIR","OK")</f>
        <v>#REF!</v>
      </c>
      <c r="AU35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4" s="76" t="str">
        <f>CONCATENATE(MID(D354,1,1),".",MID(D354,3,1),".",MID(D354,4,2),".",MID(D354,6,2),".",MID(D354,8,2),".",MID(D354,10,2))</f>
        <v>1.2.02.05.05.01</v>
      </c>
      <c r="AW354" s="77">
        <f>+LEN(CODIGOS2018[[#This Row],[POS PRE]])</f>
        <v>11</v>
      </c>
      <c r="AX354" s="76" t="b">
        <f>+EXACT(CODIGOS2018[[#This Row],[CODIGO AUTOMATICO CGR]],CODIGOS2018[[#This Row],[Código CGR]])</f>
        <v>0</v>
      </c>
      <c r="AY354" s="78" t="s">
        <v>362</v>
      </c>
      <c r="AZ354" s="78" t="b">
        <f>EXACT(CODIGOS2018[[#This Row],[Código FUT]],CODIGOS2018[[#This Row],[CODIFICACION MARCO FISCAL]])</f>
        <v>1</v>
      </c>
      <c r="BA354" s="81" t="s">
        <v>362</v>
      </c>
      <c r="BB354" s="82" t="b">
        <f>EXACT(CODIGOS2018[[#This Row],[Código FUT]],CODIGOS2018[[#This Row],[REPORTE II TRIM]])</f>
        <v>1</v>
      </c>
      <c r="BC354" s="135" t="e">
        <v>#N/A</v>
      </c>
      <c r="BD354" s="135" t="e">
        <f>EXACT(CODIGOS2018[[#This Row],[Código FUT]],CODIGOS2018[[#This Row],[FUT DECRETO LIQ 2019]])</f>
        <v>#N/A</v>
      </c>
    </row>
    <row r="355" spans="1:56" s="23" customFormat="1" ht="15" customHeight="1" x14ac:dyDescent="0.25">
      <c r="A35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2-0209 1105 12010273 12020101 9999</v>
      </c>
      <c r="B355" s="4" t="s">
        <v>721</v>
      </c>
      <c r="C355" s="64">
        <v>1105</v>
      </c>
      <c r="D355" s="4" t="s">
        <v>113</v>
      </c>
      <c r="E355" s="64">
        <v>12020101</v>
      </c>
      <c r="F355" s="64">
        <v>9999</v>
      </c>
      <c r="G355" s="4" t="s">
        <v>451</v>
      </c>
      <c r="H355" s="65">
        <v>0</v>
      </c>
      <c r="I355" s="65">
        <v>0</v>
      </c>
      <c r="J355" s="65">
        <v>0</v>
      </c>
      <c r="K355" s="65">
        <v>-137574425</v>
      </c>
      <c r="L355" s="65">
        <v>0</v>
      </c>
      <c r="M355" s="65">
        <v>-137574425</v>
      </c>
      <c r="N355" s="65">
        <v>-137574425</v>
      </c>
      <c r="O355" s="24"/>
      <c r="P355" s="68">
        <f>CODIGOS2018[[#This Row],[RECAUDOS]]+CODIGOS2018[[#This Row],[AJUSTE]]</f>
        <v>-137574425</v>
      </c>
      <c r="Q35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5" s="60"/>
      <c r="T355" s="60"/>
      <c r="U355" s="26" t="s">
        <v>123</v>
      </c>
      <c r="V355" s="27" t="e">
        <f>IF(Q355="SALUD","SALUD",IF(CODIGOS2018[[#This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5" s="28">
        <v>10</v>
      </c>
      <c r="AA35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5" s="28" t="s">
        <v>511</v>
      </c>
      <c r="AC35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5" s="28" t="s">
        <v>497</v>
      </c>
      <c r="AE35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5" s="28" t="s">
        <v>371</v>
      </c>
      <c r="AG355" s="46" t="s">
        <v>462</v>
      </c>
      <c r="AH35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5" s="47" t="s">
        <v>362</v>
      </c>
      <c r="AJ35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5" s="72" t="str">
        <f>CONCATENATE(CODIGOS2018[[#This Row],[Código CGR]]," ",CODIGOS2018[[#This Row],[CGR OEI]]," ",CODIGOS2018[[#This Row],[CGR Dest]]," ",CODIGOS2018[[#This Row],[SIT FONDOS]])</f>
        <v>1.2.02.01.98 042 074 C</v>
      </c>
      <c r="AR355" s="73" t="e">
        <f>IF(AND(CODIGOS2018[[#This Row],[MARCA SALUD Y CONTRALORIA]]&lt;&gt;"SALUD",COUNTIF([1]!PLANOPROG[AUX LINEA],CODIGOS2018[[#This Row],[Aux PROG CGR]])=0),"INCLUIR","OK")</f>
        <v>#REF!</v>
      </c>
      <c r="AS355" s="72" t="str">
        <f>CONCATENATE(CODIGOS2018[[#This Row],[Código CGR]]," ",CODIGOS2018[[#This Row],[CGR OEI]]," ",CODIGOS2018[[#This Row],[CGR Dest]]," ",CODIGOS2018[[#This Row],[SIT FONDOS]]," ",CODIGOS2018[[#This Row],[CGR Tercero]])</f>
        <v>1.2.02.01.98 042 074 C 000000000000000</v>
      </c>
      <c r="AT355" s="73" t="e">
        <f>IF(AND(CODIGOS2018[[#This Row],[MARCA SALUD Y CONTRALORIA]]&lt;&gt;"SALUD",COUNTIF([1]!PLANOEJEC[AUX LINEA],CODIGOS2018[[#This Row],[Aux EJEC CGR]])=0),"INCLUIR","OK")</f>
        <v>#REF!</v>
      </c>
      <c r="AU35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5" s="76" t="str">
        <f>CONCATENATE(MID(D355,1,1),".",MID(D355,3,1),".",MID(D355,4,2),".",MID(D355,6,2),".",MID(D355,8,2))</f>
        <v>1.2.01.02.73</v>
      </c>
      <c r="AW355" s="77">
        <f>+LEN(CODIGOS2018[[#This Row],[POS PRE]])</f>
        <v>9</v>
      </c>
      <c r="AX355" s="76" t="b">
        <f>+EXACT(CODIGOS2018[[#This Row],[CODIGO AUTOMATICO CGR]],CODIGOS2018[[#This Row],[Código CGR]])</f>
        <v>0</v>
      </c>
      <c r="AY355" s="78" t="s">
        <v>362</v>
      </c>
      <c r="AZ355" s="78" t="b">
        <f>EXACT(CODIGOS2018[[#This Row],[Código FUT]],CODIGOS2018[[#This Row],[CODIFICACION MARCO FISCAL]])</f>
        <v>1</v>
      </c>
      <c r="BA355" s="81" t="s">
        <v>362</v>
      </c>
      <c r="BB355" s="82" t="b">
        <f>EXACT(CODIGOS2018[[#This Row],[Código FUT]],CODIGOS2018[[#This Row],[REPORTE II TRIM]])</f>
        <v>1</v>
      </c>
      <c r="BC355" s="135" t="e">
        <v>#N/A</v>
      </c>
      <c r="BD355" s="135" t="e">
        <f>EXACT(CODIGOS2018[[#This Row],[Código FUT]],CODIGOS2018[[#This Row],[FUT DECRETO LIQ 2019]])</f>
        <v>#N/A</v>
      </c>
    </row>
    <row r="356" spans="1:56" s="23" customFormat="1" ht="15" customHeight="1" x14ac:dyDescent="0.25">
      <c r="A35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2-0213 1105 12020501030101 12020101 9999</v>
      </c>
      <c r="B356" s="4" t="s">
        <v>722</v>
      </c>
      <c r="C356" s="64">
        <v>1105</v>
      </c>
      <c r="D356" s="4" t="s">
        <v>612</v>
      </c>
      <c r="E356" s="64">
        <v>12020101</v>
      </c>
      <c r="F356" s="64">
        <v>9999</v>
      </c>
      <c r="G356" s="4" t="s">
        <v>613</v>
      </c>
      <c r="H356" s="65">
        <v>0</v>
      </c>
      <c r="I356" s="65">
        <v>0</v>
      </c>
      <c r="J356" s="65">
        <v>0</v>
      </c>
      <c r="K356" s="65">
        <v>-434125719</v>
      </c>
      <c r="L356" s="65">
        <v>0</v>
      </c>
      <c r="M356" s="65">
        <v>-434125719</v>
      </c>
      <c r="N356" s="65">
        <v>-434125719</v>
      </c>
      <c r="O356" s="24"/>
      <c r="P356" s="68">
        <f>CODIGOS2018[[#This Row],[RECAUDOS]]+CODIGOS2018[[#This Row],[AJUSTE]]</f>
        <v>-434125719</v>
      </c>
      <c r="Q35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6" s="60"/>
      <c r="T356" s="60"/>
      <c r="U356" s="26" t="s">
        <v>123</v>
      </c>
      <c r="V356" s="27" t="e">
        <f>IF(Q356="SALUD","SALUD",IF(CODIGOS2018[[#This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6" s="28">
        <v>10</v>
      </c>
      <c r="AA35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6" s="28" t="s">
        <v>511</v>
      </c>
      <c r="AC35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6" s="28" t="s">
        <v>460</v>
      </c>
      <c r="AE35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6" s="28" t="s">
        <v>371</v>
      </c>
      <c r="AG356" s="46" t="s">
        <v>540</v>
      </c>
      <c r="AH35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6" s="47" t="s">
        <v>362</v>
      </c>
      <c r="AJ35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6" s="72" t="str">
        <f>CONCATENATE(CODIGOS2018[[#This Row],[Código CGR]]," ",CODIGOS2018[[#This Row],[CGR OEI]]," ",CODIGOS2018[[#This Row],[CGR Dest]]," ",CODIGOS2018[[#This Row],[SIT FONDOS]])</f>
        <v>1.2.02.01.98 042 002 C</v>
      </c>
      <c r="AR356" s="73" t="e">
        <f>IF(AND(CODIGOS2018[[#This Row],[MARCA SALUD Y CONTRALORIA]]&lt;&gt;"SALUD",COUNTIF([1]!PLANOPROG[AUX LINEA],CODIGOS2018[[#This Row],[Aux PROG CGR]])=0),"INCLUIR","OK")</f>
        <v>#REF!</v>
      </c>
      <c r="AS356" s="72" t="str">
        <f>CONCATENATE(CODIGOS2018[[#This Row],[Código CGR]]," ",CODIGOS2018[[#This Row],[CGR OEI]]," ",CODIGOS2018[[#This Row],[CGR Dest]]," ",CODIGOS2018[[#This Row],[SIT FONDOS]]," ",CODIGOS2018[[#This Row],[CGR Tercero]])</f>
        <v>1.2.02.01.98 042 002 C 012201010000000</v>
      </c>
      <c r="AT356" s="73" t="e">
        <f>IF(AND(CODIGOS2018[[#This Row],[MARCA SALUD Y CONTRALORIA]]&lt;&gt;"SALUD",COUNTIF([1]!PLANOEJEC[AUX LINEA],CODIGOS2018[[#This Row],[Aux EJEC CGR]])=0),"INCLUIR","OK")</f>
        <v>#REF!</v>
      </c>
      <c r="AU35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6" s="76" t="str">
        <f>CONCATENATE(MID(D356,1,1),".",MID(D356,3,1),".",MID(D356,4,2),".",MID(D356,6,2),".",MID(D356,8,2),".",MID(D356,10,2),".",MID(D356,12,2),".",MID(D356,14,2))</f>
        <v>1.2.02.05.01.03.01.01</v>
      </c>
      <c r="AW356" s="77">
        <f>+LEN(CODIGOS2018[[#This Row],[POS PRE]])</f>
        <v>15</v>
      </c>
      <c r="AX356" s="76" t="b">
        <f>+EXACT(CODIGOS2018[[#This Row],[CODIGO AUTOMATICO CGR]],CODIGOS2018[[#This Row],[Código CGR]])</f>
        <v>0</v>
      </c>
      <c r="AY356" s="78" t="s">
        <v>362</v>
      </c>
      <c r="AZ356" s="78" t="b">
        <f>EXACT(CODIGOS2018[[#This Row],[Código FUT]],CODIGOS2018[[#This Row],[CODIFICACION MARCO FISCAL]])</f>
        <v>1</v>
      </c>
      <c r="BA356" s="81" t="s">
        <v>362</v>
      </c>
      <c r="BB356" s="82" t="b">
        <f>EXACT(CODIGOS2018[[#This Row],[Código FUT]],CODIGOS2018[[#This Row],[REPORTE II TRIM]])</f>
        <v>1</v>
      </c>
      <c r="BC356" s="135" t="e">
        <v>#N/A</v>
      </c>
      <c r="BD356" s="135" t="e">
        <f>EXACT(CODIGOS2018[[#This Row],[Código FUT]],CODIGOS2018[[#This Row],[FUT DECRETO LIQ 2019]])</f>
        <v>#N/A</v>
      </c>
    </row>
    <row r="357" spans="1:56" s="23" customFormat="1" ht="15" customHeight="1" x14ac:dyDescent="0.25">
      <c r="A35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2-0216 1105 1202019890 12020101 9999</v>
      </c>
      <c r="B357" s="4" t="s">
        <v>723</v>
      </c>
      <c r="C357" s="64">
        <v>1105</v>
      </c>
      <c r="D357" s="4" t="s">
        <v>724</v>
      </c>
      <c r="E357" s="64">
        <v>12020101</v>
      </c>
      <c r="F357" s="64">
        <v>9999</v>
      </c>
      <c r="G357" s="4" t="s">
        <v>455</v>
      </c>
      <c r="H357" s="65">
        <v>0</v>
      </c>
      <c r="I357" s="65">
        <v>0</v>
      </c>
      <c r="J357" s="65">
        <v>0</v>
      </c>
      <c r="K357" s="65">
        <v>-485181976</v>
      </c>
      <c r="L357" s="65">
        <v>0</v>
      </c>
      <c r="M357" s="65">
        <v>-485181976</v>
      </c>
      <c r="N357" s="65">
        <v>-485181976</v>
      </c>
      <c r="O357" s="24"/>
      <c r="P357" s="68">
        <f>CODIGOS2018[[#This Row],[RECAUDOS]]+CODIGOS2018[[#This Row],[AJUSTE]]</f>
        <v>-485181976</v>
      </c>
      <c r="Q35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7" s="60"/>
      <c r="T357" s="60"/>
      <c r="U357" s="26" t="s">
        <v>123</v>
      </c>
      <c r="V357" s="27" t="e">
        <f>IF(Q357="SALUD","SALUD",IF(CODIGOS2018[[#This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7" s="28">
        <v>10</v>
      </c>
      <c r="AA35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7" s="28" t="s">
        <v>511</v>
      </c>
      <c r="AC35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7" s="28" t="s">
        <v>489</v>
      </c>
      <c r="AE35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7" s="28" t="s">
        <v>371</v>
      </c>
      <c r="AG357" s="46" t="s">
        <v>462</v>
      </c>
      <c r="AH35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7" s="47" t="s">
        <v>362</v>
      </c>
      <c r="AJ35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7" s="72" t="str">
        <f>CONCATENATE(CODIGOS2018[[#This Row],[Código CGR]]," ",CODIGOS2018[[#This Row],[CGR OEI]]," ",CODIGOS2018[[#This Row],[CGR Dest]]," ",CODIGOS2018[[#This Row],[SIT FONDOS]])</f>
        <v>1.2.02.01.98 042 099 C</v>
      </c>
      <c r="AR357" s="73" t="e">
        <f>IF(AND(CODIGOS2018[[#This Row],[MARCA SALUD Y CONTRALORIA]]&lt;&gt;"SALUD",COUNTIF([1]!PLANOPROG[AUX LINEA],CODIGOS2018[[#This Row],[Aux PROG CGR]])=0),"INCLUIR","OK")</f>
        <v>#REF!</v>
      </c>
      <c r="AS357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000000000000000</v>
      </c>
      <c r="AT357" s="73" t="e">
        <f>IF(AND(CODIGOS2018[[#This Row],[MARCA SALUD Y CONTRALORIA]]&lt;&gt;"SALUD",COUNTIF([1]!PLANOEJEC[AUX LINEA],CODIGOS2018[[#This Row],[Aux EJEC CGR]])=0),"INCLUIR","OK")</f>
        <v>#REF!</v>
      </c>
      <c r="AU35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7" s="76" t="s">
        <v>123</v>
      </c>
      <c r="AW357" s="77">
        <f>+LEN(CODIGOS2018[[#This Row],[POS PRE]])</f>
        <v>11</v>
      </c>
      <c r="AX357" s="76" t="b">
        <f>+EXACT(CODIGOS2018[[#This Row],[CODIGO AUTOMATICO CGR]],CODIGOS2018[[#This Row],[Código CGR]])</f>
        <v>1</v>
      </c>
      <c r="AY357" s="78" t="s">
        <v>362</v>
      </c>
      <c r="AZ357" s="78" t="b">
        <f>EXACT(CODIGOS2018[[#This Row],[Código FUT]],CODIGOS2018[[#This Row],[CODIFICACION MARCO FISCAL]])</f>
        <v>1</v>
      </c>
      <c r="BA357" s="81" t="s">
        <v>362</v>
      </c>
      <c r="BB357" s="82" t="b">
        <f>EXACT(CODIGOS2018[[#This Row],[Código FUT]],CODIGOS2018[[#This Row],[REPORTE II TRIM]])</f>
        <v>1</v>
      </c>
      <c r="BC357" s="135" t="e">
        <v>#N/A</v>
      </c>
      <c r="BD357" s="135" t="e">
        <f>EXACT(CODIGOS2018[[#This Row],[Código FUT]],CODIGOS2018[[#This Row],[FUT DECRETO LIQ 2019]])</f>
        <v>#N/A</v>
      </c>
    </row>
    <row r="358" spans="1:56" s="23" customFormat="1" ht="15" customHeight="1" x14ac:dyDescent="0.25">
      <c r="A35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2-0217 1105 1202019891 12020101 9999</v>
      </c>
      <c r="B358" s="4" t="s">
        <v>267</v>
      </c>
      <c r="C358" s="64">
        <v>1105</v>
      </c>
      <c r="D358" s="4" t="s">
        <v>117</v>
      </c>
      <c r="E358" s="64">
        <v>12020101</v>
      </c>
      <c r="F358" s="64">
        <v>9999</v>
      </c>
      <c r="G358" s="4" t="s">
        <v>455</v>
      </c>
      <c r="H358" s="65">
        <v>-4700000000</v>
      </c>
      <c r="I358" s="65">
        <v>0</v>
      </c>
      <c r="J358" s="65">
        <v>0</v>
      </c>
      <c r="K358" s="65">
        <v>0</v>
      </c>
      <c r="L358" s="65">
        <v>134985445</v>
      </c>
      <c r="M358" s="65">
        <v>-4565014555</v>
      </c>
      <c r="N358" s="65">
        <v>-4565014555</v>
      </c>
      <c r="O358" s="24"/>
      <c r="P358" s="68">
        <f>CODIGOS2018[[#This Row],[RECAUDOS]]+CODIGOS2018[[#This Row],[AJUSTE]]</f>
        <v>-4565014555</v>
      </c>
      <c r="Q35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8" s="60"/>
      <c r="T358" s="60"/>
      <c r="U358" s="26" t="s">
        <v>123</v>
      </c>
      <c r="V358" s="27" t="e">
        <f>IF(Q358="SALUD","SALUD",IF(CODIGOS2018[[#This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8" s="28">
        <v>10</v>
      </c>
      <c r="AA35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8" s="28" t="s">
        <v>511</v>
      </c>
      <c r="AC35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8" s="28" t="s">
        <v>527</v>
      </c>
      <c r="AE35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8" s="28" t="s">
        <v>371</v>
      </c>
      <c r="AG358" s="46" t="s">
        <v>462</v>
      </c>
      <c r="AH35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8" s="47" t="s">
        <v>362</v>
      </c>
      <c r="AJ35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8" s="72" t="str">
        <f>CONCATENATE(CODIGOS2018[[#This Row],[Código CGR]]," ",CODIGOS2018[[#This Row],[CGR OEI]]," ",CODIGOS2018[[#This Row],[CGR Dest]]," ",CODIGOS2018[[#This Row],[SIT FONDOS]])</f>
        <v>1.2.02.01.98 042 068 C</v>
      </c>
      <c r="AR358" s="73" t="e">
        <f>IF(AND(CODIGOS2018[[#This Row],[MARCA SALUD Y CONTRALORIA]]&lt;&gt;"SALUD",COUNTIF([1]!PLANOPROG[AUX LINEA],CODIGOS2018[[#This Row],[Aux PROG CGR]])=0),"INCLUIR","OK")</f>
        <v>#REF!</v>
      </c>
      <c r="AS358" s="72" t="str">
        <f>CONCATENATE(CODIGOS2018[[#This Row],[Código CGR]]," ",CODIGOS2018[[#This Row],[CGR OEI]]," ",CODIGOS2018[[#This Row],[CGR Dest]]," ",CODIGOS2018[[#This Row],[SIT FONDOS]]," ",CODIGOS2018[[#This Row],[CGR Tercero]])</f>
        <v>1.2.02.01.98 042 068 C 000000000000000</v>
      </c>
      <c r="AT358" s="73" t="e">
        <f>IF(AND(CODIGOS2018[[#This Row],[MARCA SALUD Y CONTRALORIA]]&lt;&gt;"SALUD",COUNTIF([1]!PLANOEJEC[AUX LINEA],CODIGOS2018[[#This Row],[Aux EJEC CGR]])=0),"INCLUIR","OK")</f>
        <v>#REF!</v>
      </c>
      <c r="AU35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8" s="76" t="s">
        <v>123</v>
      </c>
      <c r="AW358" s="77">
        <f>+LEN(CODIGOS2018[[#This Row],[POS PRE]])</f>
        <v>11</v>
      </c>
      <c r="AX358" s="76" t="b">
        <f>+EXACT(CODIGOS2018[[#This Row],[CODIGO AUTOMATICO CGR]],CODIGOS2018[[#This Row],[Código CGR]])</f>
        <v>1</v>
      </c>
      <c r="AY358" s="78" t="s">
        <v>362</v>
      </c>
      <c r="AZ358" s="78" t="b">
        <f>EXACT(CODIGOS2018[[#This Row],[Código FUT]],CODIGOS2018[[#This Row],[CODIFICACION MARCO FISCAL]])</f>
        <v>1</v>
      </c>
      <c r="BA358" s="81" t="s">
        <v>362</v>
      </c>
      <c r="BB358" s="82" t="b">
        <f>EXACT(CODIGOS2018[[#This Row],[Código FUT]],CODIGOS2018[[#This Row],[REPORTE II TRIM]])</f>
        <v>1</v>
      </c>
      <c r="BC358" s="135" t="e">
        <v>#N/A</v>
      </c>
      <c r="BD358" s="135" t="e">
        <f>EXACT(CODIGOS2018[[#This Row],[Código FUT]],CODIGOS2018[[#This Row],[FUT DECRETO LIQ 2019]])</f>
        <v>#N/A</v>
      </c>
    </row>
    <row r="359" spans="1:56" s="23" customFormat="1" ht="15" customHeight="1" x14ac:dyDescent="0.25">
      <c r="A35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2-0233 1105 120202030501 12020101 9999</v>
      </c>
      <c r="B359" s="4" t="s">
        <v>628</v>
      </c>
      <c r="C359" s="64">
        <v>1105</v>
      </c>
      <c r="D359" s="4" t="s">
        <v>629</v>
      </c>
      <c r="E359" s="64">
        <v>12020101</v>
      </c>
      <c r="F359" s="64">
        <v>9999</v>
      </c>
      <c r="G359" s="4" t="s">
        <v>449</v>
      </c>
      <c r="H359" s="65">
        <v>-2640000000</v>
      </c>
      <c r="I359" s="65">
        <v>0</v>
      </c>
      <c r="J359" s="65">
        <v>0</v>
      </c>
      <c r="K359" s="65">
        <v>0</v>
      </c>
      <c r="L359" s="65">
        <v>2639999999</v>
      </c>
      <c r="M359" s="65">
        <v>-1</v>
      </c>
      <c r="N359" s="65">
        <v>-1</v>
      </c>
      <c r="O359" s="24"/>
      <c r="P359" s="68">
        <f>CODIGOS2018[[#This Row],[RECAUDOS]]+CODIGOS2018[[#This Row],[AJUSTE]]</f>
        <v>-1</v>
      </c>
      <c r="Q35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5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59" s="60"/>
      <c r="T359" s="60"/>
      <c r="U359" s="26" t="s">
        <v>123</v>
      </c>
      <c r="V359" s="27" t="e">
        <f>IF(Q359="SALUD","SALUD",IF(CODIGOS2018[[#This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5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5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5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59" s="28">
        <v>10</v>
      </c>
      <c r="AA35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59" s="28" t="s">
        <v>511</v>
      </c>
      <c r="AC35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59" s="28" t="s">
        <v>460</v>
      </c>
      <c r="AE35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59" s="28" t="s">
        <v>371</v>
      </c>
      <c r="AG359" s="46" t="s">
        <v>462</v>
      </c>
      <c r="AH35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59" s="47" t="s">
        <v>362</v>
      </c>
      <c r="AJ35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5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5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5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59" s="72" t="str">
        <f>CONCATENATE(CODIGOS2018[[#This Row],[Código CGR]]," ",CODIGOS2018[[#This Row],[CGR OEI]]," ",CODIGOS2018[[#This Row],[CGR Dest]]," ",CODIGOS2018[[#This Row],[SIT FONDOS]])</f>
        <v>1.2.02.01.98 042 002 C</v>
      </c>
      <c r="AR359" s="73" t="e">
        <f>IF(AND(CODIGOS2018[[#This Row],[MARCA SALUD Y CONTRALORIA]]&lt;&gt;"SALUD",COUNTIF([1]!PLANOPROG[AUX LINEA],CODIGOS2018[[#This Row],[Aux PROG CGR]])=0),"INCLUIR","OK")</f>
        <v>#REF!</v>
      </c>
      <c r="AS359" s="72" t="str">
        <f>CONCATENATE(CODIGOS2018[[#This Row],[Código CGR]]," ",CODIGOS2018[[#This Row],[CGR OEI]]," ",CODIGOS2018[[#This Row],[CGR Dest]]," ",CODIGOS2018[[#This Row],[SIT FONDOS]]," ",CODIGOS2018[[#This Row],[CGR Tercero]])</f>
        <v>1.2.02.01.98 042 002 C 000000000000000</v>
      </c>
      <c r="AT359" s="73" t="e">
        <f>IF(AND(CODIGOS2018[[#This Row],[MARCA SALUD Y CONTRALORIA]]&lt;&gt;"SALUD",COUNTIF([1]!PLANOEJEC[AUX LINEA],CODIGOS2018[[#This Row],[Aux EJEC CGR]])=0),"INCLUIR","OK")</f>
        <v>#REF!</v>
      </c>
      <c r="AU35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59" s="76" t="str">
        <f>CONCATENATE(MID(D359,1,1),".",MID(D359,3,1),".",MID(D359,4,2),".",MID(D359,6,2),".",MID(D359,8,2),".",MID(D359,10,2),".",MID(D359,12,2))</f>
        <v>1.2.02.02.03.05.01</v>
      </c>
      <c r="AW359" s="77">
        <f>+LEN(CODIGOS2018[[#This Row],[POS PRE]])</f>
        <v>13</v>
      </c>
      <c r="AX359" s="76" t="b">
        <f>+EXACT(CODIGOS2018[[#This Row],[CODIGO AUTOMATICO CGR]],CODIGOS2018[[#This Row],[Código CGR]])</f>
        <v>0</v>
      </c>
      <c r="AY359" s="78" t="s">
        <v>362</v>
      </c>
      <c r="AZ359" s="78" t="b">
        <f>EXACT(CODIGOS2018[[#This Row],[Código FUT]],CODIGOS2018[[#This Row],[CODIFICACION MARCO FISCAL]])</f>
        <v>1</v>
      </c>
      <c r="BA359" s="81" t="s">
        <v>362</v>
      </c>
      <c r="BB359" s="82" t="b">
        <f>EXACT(CODIGOS2018[[#This Row],[Código FUT]],CODIGOS2018[[#This Row],[REPORTE II TRIM]])</f>
        <v>1</v>
      </c>
      <c r="BC359" s="135" t="e">
        <v>#N/A</v>
      </c>
      <c r="BD359" s="135" t="e">
        <f>EXACT(CODIGOS2018[[#This Row],[Código FUT]],CODIGOS2018[[#This Row],[FUT DECRETO LIQ 2019]])</f>
        <v>#N/A</v>
      </c>
    </row>
    <row r="360" spans="1:56" s="23" customFormat="1" ht="15" customHeight="1" x14ac:dyDescent="0.25">
      <c r="A36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2-0256 1105 1202019889 12020101 9999</v>
      </c>
      <c r="B360" s="4" t="s">
        <v>268</v>
      </c>
      <c r="C360" s="64">
        <v>1105</v>
      </c>
      <c r="D360" s="4" t="s">
        <v>118</v>
      </c>
      <c r="E360" s="64">
        <v>12020101</v>
      </c>
      <c r="F360" s="64">
        <v>9999</v>
      </c>
      <c r="G360" s="4" t="s">
        <v>456</v>
      </c>
      <c r="H360" s="65">
        <v>-56000000</v>
      </c>
      <c r="I360" s="65">
        <v>0</v>
      </c>
      <c r="J360" s="65">
        <v>0</v>
      </c>
      <c r="K360" s="65">
        <v>0</v>
      </c>
      <c r="L360" s="65">
        <v>0</v>
      </c>
      <c r="M360" s="65">
        <v>-56000000</v>
      </c>
      <c r="N360" s="65">
        <v>-56000000</v>
      </c>
      <c r="O360" s="24"/>
      <c r="P360" s="68">
        <f>CODIGOS2018[[#This Row],[RECAUDOS]]+CODIGOS2018[[#This Row],[AJUSTE]]</f>
        <v>-56000000</v>
      </c>
      <c r="Q36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0" s="60"/>
      <c r="T360" s="60"/>
      <c r="U360" s="26" t="s">
        <v>123</v>
      </c>
      <c r="V360" s="27" t="e">
        <f>IF(Q360="SALUD","SALUD",IF(CODIGOS2018[[#This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0" s="28">
        <v>10</v>
      </c>
      <c r="AA36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0" s="28" t="s">
        <v>511</v>
      </c>
      <c r="AC36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0" s="28" t="s">
        <v>550</v>
      </c>
      <c r="AE36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0" s="28" t="s">
        <v>371</v>
      </c>
      <c r="AG360" s="46" t="s">
        <v>462</v>
      </c>
      <c r="AH36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0" s="47" t="s">
        <v>362</v>
      </c>
      <c r="AJ36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0" s="72" t="str">
        <f>CONCATENATE(CODIGOS2018[[#This Row],[Código CGR]]," ",CODIGOS2018[[#This Row],[CGR OEI]]," ",CODIGOS2018[[#This Row],[CGR Dest]]," ",CODIGOS2018[[#This Row],[SIT FONDOS]])</f>
        <v>1.2.02.01.98 042 067 C</v>
      </c>
      <c r="AR360" s="73" t="e">
        <f>IF(AND(CODIGOS2018[[#This Row],[MARCA SALUD Y CONTRALORIA]]&lt;&gt;"SALUD",COUNTIF([1]!PLANOPROG[AUX LINEA],CODIGOS2018[[#This Row],[Aux PROG CGR]])=0),"INCLUIR","OK")</f>
        <v>#REF!</v>
      </c>
      <c r="AS360" s="72" t="str">
        <f>CONCATENATE(CODIGOS2018[[#This Row],[Código CGR]]," ",CODIGOS2018[[#This Row],[CGR OEI]]," ",CODIGOS2018[[#This Row],[CGR Dest]]," ",CODIGOS2018[[#This Row],[SIT FONDOS]]," ",CODIGOS2018[[#This Row],[CGR Tercero]])</f>
        <v>1.2.02.01.98 042 067 C 000000000000000</v>
      </c>
      <c r="AT360" s="73" t="e">
        <f>IF(AND(CODIGOS2018[[#This Row],[MARCA SALUD Y CONTRALORIA]]&lt;&gt;"SALUD",COUNTIF([1]!PLANOEJEC[AUX LINEA],CODIGOS2018[[#This Row],[Aux EJEC CGR]])=0),"INCLUIR","OK")</f>
        <v>#REF!</v>
      </c>
      <c r="AU36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0" s="76" t="s">
        <v>123</v>
      </c>
      <c r="AW360" s="77">
        <f>+LEN(CODIGOS2018[[#This Row],[POS PRE]])</f>
        <v>11</v>
      </c>
      <c r="AX360" s="76" t="b">
        <f>+EXACT(CODIGOS2018[[#This Row],[CODIGO AUTOMATICO CGR]],CODIGOS2018[[#This Row],[Código CGR]])</f>
        <v>1</v>
      </c>
      <c r="AY360" s="78" t="s">
        <v>362</v>
      </c>
      <c r="AZ360" s="78" t="b">
        <f>EXACT(CODIGOS2018[[#This Row],[Código FUT]],CODIGOS2018[[#This Row],[CODIFICACION MARCO FISCAL]])</f>
        <v>1</v>
      </c>
      <c r="BA360" s="81" t="s">
        <v>362</v>
      </c>
      <c r="BB360" s="82" t="b">
        <f>EXACT(CODIGOS2018[[#This Row],[Código FUT]],CODIGOS2018[[#This Row],[REPORTE II TRIM]])</f>
        <v>1</v>
      </c>
      <c r="BC360" s="135" t="e">
        <v>#N/A</v>
      </c>
      <c r="BD360" s="135" t="e">
        <f>EXACT(CODIGOS2018[[#This Row],[Código FUT]],CODIGOS2018[[#This Row],[FUT DECRETO LIQ 2019]])</f>
        <v>#N/A</v>
      </c>
    </row>
    <row r="361" spans="1:56" s="23" customFormat="1" ht="15" customHeight="1" x14ac:dyDescent="0.25">
      <c r="A36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2-0256 1105 1202019889 12020103 9999</v>
      </c>
      <c r="B361" s="4" t="s">
        <v>268</v>
      </c>
      <c r="C361" s="64">
        <v>1105</v>
      </c>
      <c r="D361" s="4" t="s">
        <v>118</v>
      </c>
      <c r="E361" s="64">
        <v>12020103</v>
      </c>
      <c r="F361" s="64">
        <v>9999</v>
      </c>
      <c r="G361" s="4" t="s">
        <v>456</v>
      </c>
      <c r="H361" s="65">
        <v>0</v>
      </c>
      <c r="I361" s="65">
        <v>0</v>
      </c>
      <c r="J361" s="65">
        <v>0</v>
      </c>
      <c r="K361" s="65">
        <v>-269597660</v>
      </c>
      <c r="L361" s="65">
        <v>0</v>
      </c>
      <c r="M361" s="65">
        <v>-269597660</v>
      </c>
      <c r="N361" s="65">
        <v>-269597660</v>
      </c>
      <c r="O361" s="24"/>
      <c r="P361" s="68">
        <f>CODIGOS2018[[#This Row],[RECAUDOS]]+CODIGOS2018[[#This Row],[AJUSTE]]</f>
        <v>-269597660</v>
      </c>
      <c r="Q36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1" s="60"/>
      <c r="T361" s="60"/>
      <c r="U361" s="26" t="s">
        <v>123</v>
      </c>
      <c r="V361" s="27" t="e">
        <f>IF(Q361="SALUD","SALUD",IF(CODIGOS2018[[#This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1" s="28">
        <v>10</v>
      </c>
      <c r="AA36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1" s="28" t="s">
        <v>511</v>
      </c>
      <c r="AC36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1" s="28" t="s">
        <v>550</v>
      </c>
      <c r="AE36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1" s="28" t="s">
        <v>371</v>
      </c>
      <c r="AG361" s="46" t="s">
        <v>545</v>
      </c>
      <c r="AH36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1" s="47" t="s">
        <v>362</v>
      </c>
      <c r="AJ36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1" s="72" t="str">
        <f>CONCATENATE(CODIGOS2018[[#This Row],[Código CGR]]," ",CODIGOS2018[[#This Row],[CGR OEI]]," ",CODIGOS2018[[#This Row],[CGR Dest]]," ",CODIGOS2018[[#This Row],[SIT FONDOS]])</f>
        <v>1.2.02.01.98 042 067 C</v>
      </c>
      <c r="AR361" s="73" t="e">
        <f>IF(AND(CODIGOS2018[[#This Row],[MARCA SALUD Y CONTRALORIA]]&lt;&gt;"SALUD",COUNTIF([1]!PLANOPROG[AUX LINEA],CODIGOS2018[[#This Row],[Aux PROG CGR]])=0),"INCLUIR","OK")</f>
        <v>#REF!</v>
      </c>
      <c r="AS361" s="72" t="str">
        <f>CONCATENATE(CODIGOS2018[[#This Row],[Código CGR]]," ",CODIGOS2018[[#This Row],[CGR OEI]]," ",CODIGOS2018[[#This Row],[CGR Dest]]," ",CODIGOS2018[[#This Row],[SIT FONDOS]]," ",CODIGOS2018[[#This Row],[CGR Tercero]])</f>
        <v>1.2.02.01.98 042 067 C 120000001700002</v>
      </c>
      <c r="AT361" s="73" t="e">
        <f>IF(AND(CODIGOS2018[[#This Row],[MARCA SALUD Y CONTRALORIA]]&lt;&gt;"SALUD",COUNTIF([1]!PLANOEJEC[AUX LINEA],CODIGOS2018[[#This Row],[Aux EJEC CGR]])=0),"INCLUIR","OK")</f>
        <v>#REF!</v>
      </c>
      <c r="AU36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1" s="76" t="s">
        <v>123</v>
      </c>
      <c r="AW361" s="77">
        <f>+LEN(CODIGOS2018[[#This Row],[POS PRE]])</f>
        <v>11</v>
      </c>
      <c r="AX361" s="76" t="b">
        <f>+EXACT(CODIGOS2018[[#This Row],[CODIGO AUTOMATICO CGR]],CODIGOS2018[[#This Row],[Código CGR]])</f>
        <v>1</v>
      </c>
      <c r="AY361" s="78" t="s">
        <v>362</v>
      </c>
      <c r="AZ361" s="78" t="b">
        <f>EXACT(CODIGOS2018[[#This Row],[Código FUT]],CODIGOS2018[[#This Row],[CODIFICACION MARCO FISCAL]])</f>
        <v>1</v>
      </c>
      <c r="BA361" s="81" t="s">
        <v>362</v>
      </c>
      <c r="BB361" s="82" t="b">
        <f>EXACT(CODIGOS2018[[#This Row],[Código FUT]],CODIGOS2018[[#This Row],[REPORTE II TRIM]])</f>
        <v>1</v>
      </c>
      <c r="BC361" s="135" t="e">
        <v>#N/A</v>
      </c>
      <c r="BD361" s="135" t="e">
        <f>EXACT(CODIGOS2018[[#This Row],[Código FUT]],CODIGOS2018[[#This Row],[FUT DECRETO LIQ 2019]])</f>
        <v>#N/A</v>
      </c>
    </row>
    <row r="362" spans="1:56" s="23" customFormat="1" ht="15" customHeight="1" x14ac:dyDescent="0.25">
      <c r="A36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2-0274 1105 12020505030103 12020103 9999</v>
      </c>
      <c r="B362" s="4" t="s">
        <v>630</v>
      </c>
      <c r="C362" s="64">
        <v>1105</v>
      </c>
      <c r="D362" s="4" t="s">
        <v>631</v>
      </c>
      <c r="E362" s="64">
        <v>12020103</v>
      </c>
      <c r="F362" s="64">
        <v>9999</v>
      </c>
      <c r="G362" s="4" t="s">
        <v>632</v>
      </c>
      <c r="H362" s="65">
        <v>0</v>
      </c>
      <c r="I362" s="65">
        <v>0</v>
      </c>
      <c r="J362" s="65">
        <v>0</v>
      </c>
      <c r="K362" s="65">
        <v>-637820635</v>
      </c>
      <c r="L362" s="65">
        <v>0</v>
      </c>
      <c r="M362" s="65">
        <v>-637820635</v>
      </c>
      <c r="N362" s="65">
        <v>-637820635</v>
      </c>
      <c r="O362" s="24"/>
      <c r="P362" s="68">
        <f>CODIGOS2018[[#This Row],[RECAUDOS]]+CODIGOS2018[[#This Row],[AJUSTE]]</f>
        <v>-637820635</v>
      </c>
      <c r="Q36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2" s="60"/>
      <c r="T362" s="60"/>
      <c r="U362" s="26" t="s">
        <v>123</v>
      </c>
      <c r="V362" s="27" t="e">
        <f>IF(Q362="SALUD","SALUD",IF(CODIGOS2018[[#This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2" s="28">
        <v>10</v>
      </c>
      <c r="AA36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2" s="28" t="s">
        <v>511</v>
      </c>
      <c r="AC36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2" s="28" t="s">
        <v>460</v>
      </c>
      <c r="AE36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2" s="28" t="s">
        <v>371</v>
      </c>
      <c r="AG362" s="46" t="s">
        <v>539</v>
      </c>
      <c r="AH36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2" s="47" t="s">
        <v>362</v>
      </c>
      <c r="AJ36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2" s="72" t="str">
        <f>CONCATENATE(CODIGOS2018[[#This Row],[Código CGR]]," ",CODIGOS2018[[#This Row],[CGR OEI]]," ",CODIGOS2018[[#This Row],[CGR Dest]]," ",CODIGOS2018[[#This Row],[SIT FONDOS]])</f>
        <v>1.2.02.01.98 042 002 C</v>
      </c>
      <c r="AR362" s="73" t="e">
        <f>IF(AND(CODIGOS2018[[#This Row],[MARCA SALUD Y CONTRALORIA]]&lt;&gt;"SALUD",COUNTIF([1]!PLANOPROG[AUX LINEA],CODIGOS2018[[#This Row],[Aux PROG CGR]])=0),"INCLUIR","OK")</f>
        <v>#REF!</v>
      </c>
      <c r="AS362" s="72" t="str">
        <f>CONCATENATE(CODIGOS2018[[#This Row],[Código CGR]]," ",CODIGOS2018[[#This Row],[CGR OEI]]," ",CODIGOS2018[[#This Row],[CGR Dest]]," ",CODIGOS2018[[#This Row],[SIT FONDOS]]," ",CODIGOS2018[[#This Row],[CGR Tercero]])</f>
        <v>1.2.02.01.98 042 002 C 110000001700000</v>
      </c>
      <c r="AT362" s="73" t="e">
        <f>IF(AND(CODIGOS2018[[#This Row],[MARCA SALUD Y CONTRALORIA]]&lt;&gt;"SALUD",COUNTIF([1]!PLANOEJEC[AUX LINEA],CODIGOS2018[[#This Row],[Aux EJEC CGR]])=0),"INCLUIR","OK")</f>
        <v>#REF!</v>
      </c>
      <c r="AU36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2" s="76" t="str">
        <f>CONCATENATE(MID(D362,1,1),".",MID(D362,3,1),".",MID(D362,4,2),".",MID(D362,6,2),".",MID(D362,8,2),".",MID(D362,10,2),".",MID(D362,12,2),".",MID(D362,14,2))</f>
        <v>1.2.02.05.05.03.01.03</v>
      </c>
      <c r="AW362" s="77">
        <f>+LEN(CODIGOS2018[[#This Row],[POS PRE]])</f>
        <v>15</v>
      </c>
      <c r="AX362" s="76" t="b">
        <f>+EXACT(CODIGOS2018[[#This Row],[CODIGO AUTOMATICO CGR]],CODIGOS2018[[#This Row],[Código CGR]])</f>
        <v>0</v>
      </c>
      <c r="AY362" s="78" t="s">
        <v>362</v>
      </c>
      <c r="AZ362" s="78" t="b">
        <f>EXACT(CODIGOS2018[[#This Row],[Código FUT]],CODIGOS2018[[#This Row],[CODIFICACION MARCO FISCAL]])</f>
        <v>1</v>
      </c>
      <c r="BA362" s="81" t="s">
        <v>362</v>
      </c>
      <c r="BB362" s="82" t="b">
        <f>EXACT(CODIGOS2018[[#This Row],[Código FUT]],CODIGOS2018[[#This Row],[REPORTE II TRIM]])</f>
        <v>1</v>
      </c>
      <c r="BC362" s="135" t="e">
        <v>#N/A</v>
      </c>
      <c r="BD362" s="135" t="e">
        <f>EXACT(CODIGOS2018[[#This Row],[Código FUT]],CODIGOS2018[[#This Row],[FUT DECRETO LIQ 2019]])</f>
        <v>#N/A</v>
      </c>
    </row>
    <row r="363" spans="1:56" s="23" customFormat="1" ht="15" customHeight="1" x14ac:dyDescent="0.25">
      <c r="A36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2-0299 1105 1201026311 12020101 9999</v>
      </c>
      <c r="B363" s="4" t="s">
        <v>725</v>
      </c>
      <c r="C363" s="64">
        <v>1105</v>
      </c>
      <c r="D363" s="4" t="s">
        <v>726</v>
      </c>
      <c r="E363" s="64">
        <v>12020101</v>
      </c>
      <c r="F363" s="64">
        <v>9999</v>
      </c>
      <c r="G363" s="4" t="s">
        <v>727</v>
      </c>
      <c r="H363" s="65">
        <v>0</v>
      </c>
      <c r="I363" s="65">
        <v>0</v>
      </c>
      <c r="J363" s="65">
        <v>0</v>
      </c>
      <c r="K363" s="65">
        <v>-142576672</v>
      </c>
      <c r="L363" s="65">
        <v>0</v>
      </c>
      <c r="M363" s="65">
        <v>-142576672</v>
      </c>
      <c r="N363" s="65">
        <v>-142576672</v>
      </c>
      <c r="O363" s="24"/>
      <c r="P363" s="68">
        <f>CODIGOS2018[[#This Row],[RECAUDOS]]+CODIGOS2018[[#This Row],[AJUSTE]]</f>
        <v>-142576672</v>
      </c>
      <c r="Q36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3" s="60"/>
      <c r="T363" s="60"/>
      <c r="U363" s="26" t="s">
        <v>123</v>
      </c>
      <c r="V363" s="27" t="e">
        <f>IF(Q363="SALUD","SALUD",IF(CODIGOS2018[[#This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3" s="28">
        <v>10</v>
      </c>
      <c r="AA36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3" s="28" t="s">
        <v>511</v>
      </c>
      <c r="AC36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3" s="28" t="s">
        <v>489</v>
      </c>
      <c r="AE36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3" s="28" t="s">
        <v>371</v>
      </c>
      <c r="AG363" s="46" t="s">
        <v>539</v>
      </c>
      <c r="AH36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3" s="47" t="s">
        <v>362</v>
      </c>
      <c r="AJ36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3" s="72" t="str">
        <f>CONCATENATE(CODIGOS2018[[#This Row],[Código CGR]]," ",CODIGOS2018[[#This Row],[CGR OEI]]," ",CODIGOS2018[[#This Row],[CGR Dest]]," ",CODIGOS2018[[#This Row],[SIT FONDOS]])</f>
        <v>1.2.02.01.98 042 099 C</v>
      </c>
      <c r="AR363" s="73" t="e">
        <f>IF(AND(CODIGOS2018[[#This Row],[MARCA SALUD Y CONTRALORIA]]&lt;&gt;"SALUD",COUNTIF([1]!PLANOPROG[AUX LINEA],CODIGOS2018[[#This Row],[Aux PROG CGR]])=0),"INCLUIR","OK")</f>
        <v>#REF!</v>
      </c>
      <c r="AS363" s="72" t="str">
        <f>CONCATENATE(CODIGOS2018[[#This Row],[Código CGR]]," ",CODIGOS2018[[#This Row],[CGR OEI]]," ",CODIGOS2018[[#This Row],[CGR Dest]]," ",CODIGOS2018[[#This Row],[SIT FONDOS]]," ",CODIGOS2018[[#This Row],[CGR Tercero]])</f>
        <v>1.2.02.01.98 042 099 C 110000001700000</v>
      </c>
      <c r="AT363" s="73" t="e">
        <f>IF(AND(CODIGOS2018[[#This Row],[MARCA SALUD Y CONTRALORIA]]&lt;&gt;"SALUD",COUNTIF([1]!PLANOEJEC[AUX LINEA],CODIGOS2018[[#This Row],[Aux EJEC CGR]])=0),"INCLUIR","OK")</f>
        <v>#REF!</v>
      </c>
      <c r="AU36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3" s="76" t="str">
        <f>CONCATENATE(MID(D363,1,1),".",MID(D363,3,1),".",MID(D363,4,2),".",MID(D363,6,2),".",MID(D363,8,2),".",MID(D363,10,2))</f>
        <v>1.2.01.02.63.11</v>
      </c>
      <c r="AW363" s="77">
        <f>+LEN(CODIGOS2018[[#This Row],[POS PRE]])</f>
        <v>11</v>
      </c>
      <c r="AX363" s="76" t="b">
        <f>+EXACT(CODIGOS2018[[#This Row],[CODIGO AUTOMATICO CGR]],CODIGOS2018[[#This Row],[Código CGR]])</f>
        <v>0</v>
      </c>
      <c r="AY363" s="78" t="s">
        <v>362</v>
      </c>
      <c r="AZ363" s="78" t="b">
        <f>EXACT(CODIGOS2018[[#This Row],[Código FUT]],CODIGOS2018[[#This Row],[CODIFICACION MARCO FISCAL]])</f>
        <v>1</v>
      </c>
      <c r="BA363" s="81" t="s">
        <v>362</v>
      </c>
      <c r="BB363" s="82" t="b">
        <f>EXACT(CODIGOS2018[[#This Row],[Código FUT]],CODIGOS2018[[#This Row],[REPORTE II TRIM]])</f>
        <v>1</v>
      </c>
      <c r="BC363" s="135" t="e">
        <v>#N/A</v>
      </c>
      <c r="BD363" s="135" t="e">
        <f>EXACT(CODIGOS2018[[#This Row],[Código FUT]],CODIGOS2018[[#This Row],[FUT DECRETO LIQ 2019]])</f>
        <v>#N/A</v>
      </c>
    </row>
    <row r="364" spans="1:56" s="23" customFormat="1" ht="15" customHeight="1" x14ac:dyDescent="0.25">
      <c r="A36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2-0301 1105 12010131 12020101 9999</v>
      </c>
      <c r="B364" s="4" t="s">
        <v>728</v>
      </c>
      <c r="C364" s="64">
        <v>1105</v>
      </c>
      <c r="D364" s="4" t="s">
        <v>729</v>
      </c>
      <c r="E364" s="64">
        <v>12020101</v>
      </c>
      <c r="F364" s="64">
        <v>9999</v>
      </c>
      <c r="G364" s="4" t="s">
        <v>730</v>
      </c>
      <c r="H364" s="65">
        <v>0</v>
      </c>
      <c r="I364" s="65">
        <v>0</v>
      </c>
      <c r="J364" s="65">
        <v>0</v>
      </c>
      <c r="K364" s="65">
        <v>-1023719072</v>
      </c>
      <c r="L364" s="65">
        <v>0</v>
      </c>
      <c r="M364" s="65">
        <v>-1023719072</v>
      </c>
      <c r="N364" s="65">
        <v>-1023719072</v>
      </c>
      <c r="O364" s="24"/>
      <c r="P364" s="68">
        <f>CODIGOS2018[[#This Row],[RECAUDOS]]+CODIGOS2018[[#This Row],[AJUSTE]]</f>
        <v>-1023719072</v>
      </c>
      <c r="Q36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4" s="60"/>
      <c r="T364" s="60"/>
      <c r="U364" s="26" t="s">
        <v>123</v>
      </c>
      <c r="V364" s="27" t="e">
        <f>IF(Q364="SALUD","SALUD",IF(CODIGOS2018[[#This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4" s="28">
        <v>10</v>
      </c>
      <c r="AA36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4" s="28" t="s">
        <v>511</v>
      </c>
      <c r="AC36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4" s="28" t="s">
        <v>642</v>
      </c>
      <c r="AE36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4" s="28" t="s">
        <v>371</v>
      </c>
      <c r="AG364" s="46" t="s">
        <v>539</v>
      </c>
      <c r="AH36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4" s="47" t="s">
        <v>362</v>
      </c>
      <c r="AJ36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4" s="72" t="str">
        <f>CONCATENATE(CODIGOS2018[[#This Row],[Código CGR]]," ",CODIGOS2018[[#This Row],[CGR OEI]]," ",CODIGOS2018[[#This Row],[CGR Dest]]," ",CODIGOS2018[[#This Row],[SIT FONDOS]])</f>
        <v>1.2.02.01.98 042 017 C</v>
      </c>
      <c r="AR364" s="73" t="e">
        <f>IF(AND(CODIGOS2018[[#This Row],[MARCA SALUD Y CONTRALORIA]]&lt;&gt;"SALUD",COUNTIF([1]!PLANOPROG[AUX LINEA],CODIGOS2018[[#This Row],[Aux PROG CGR]])=0),"INCLUIR","OK")</f>
        <v>#REF!</v>
      </c>
      <c r="AS364" s="72" t="str">
        <f>CONCATENATE(CODIGOS2018[[#This Row],[Código CGR]]," ",CODIGOS2018[[#This Row],[CGR OEI]]," ",CODIGOS2018[[#This Row],[CGR Dest]]," ",CODIGOS2018[[#This Row],[SIT FONDOS]]," ",CODIGOS2018[[#This Row],[CGR Tercero]])</f>
        <v>1.2.02.01.98 042 017 C 110000001700000</v>
      </c>
      <c r="AT364" s="73" t="e">
        <f>IF(AND(CODIGOS2018[[#This Row],[MARCA SALUD Y CONTRALORIA]]&lt;&gt;"SALUD",COUNTIF([1]!PLANOEJEC[AUX LINEA],CODIGOS2018[[#This Row],[Aux EJEC CGR]])=0),"INCLUIR","OK")</f>
        <v>#REF!</v>
      </c>
      <c r="AU36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4" s="76" t="str">
        <f>CONCATENATE(MID(D364,1,1),".",MID(D364,3,1),".",MID(D364,4,2),".",MID(D364,6,2),".",MID(D364,8,2))</f>
        <v>1.2.01.01.31</v>
      </c>
      <c r="AW364" s="77">
        <f>+LEN(CODIGOS2018[[#This Row],[POS PRE]])</f>
        <v>9</v>
      </c>
      <c r="AX364" s="76" t="b">
        <f>+EXACT(CODIGOS2018[[#This Row],[CODIGO AUTOMATICO CGR]],CODIGOS2018[[#This Row],[Código CGR]])</f>
        <v>0</v>
      </c>
      <c r="AY364" s="78" t="s">
        <v>362</v>
      </c>
      <c r="AZ364" s="78" t="b">
        <f>EXACT(CODIGOS2018[[#This Row],[Código FUT]],CODIGOS2018[[#This Row],[CODIFICACION MARCO FISCAL]])</f>
        <v>1</v>
      </c>
      <c r="BA364" s="81" t="s">
        <v>362</v>
      </c>
      <c r="BB364" s="82" t="b">
        <f>EXACT(CODIGOS2018[[#This Row],[Código FUT]],CODIGOS2018[[#This Row],[REPORTE II TRIM]])</f>
        <v>1</v>
      </c>
      <c r="BC364" s="135" t="e">
        <v>#N/A</v>
      </c>
      <c r="BD364" s="135" t="e">
        <f>EXACT(CODIGOS2018[[#This Row],[Código FUT]],CODIGOS2018[[#This Row],[FUT DECRETO LIQ 2019]])</f>
        <v>#N/A</v>
      </c>
    </row>
    <row r="365" spans="1:56" s="23" customFormat="1" ht="15" customHeight="1" x14ac:dyDescent="0.25">
      <c r="A36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2-0302 1105 1201026311 12020101 9999</v>
      </c>
      <c r="B365" s="4" t="s">
        <v>731</v>
      </c>
      <c r="C365" s="64">
        <v>1105</v>
      </c>
      <c r="D365" s="4" t="s">
        <v>726</v>
      </c>
      <c r="E365" s="64">
        <v>12020101</v>
      </c>
      <c r="F365" s="64">
        <v>9999</v>
      </c>
      <c r="G365" s="4" t="s">
        <v>727</v>
      </c>
      <c r="H365" s="65">
        <v>0</v>
      </c>
      <c r="I365" s="65">
        <v>0</v>
      </c>
      <c r="J365" s="65">
        <v>0</v>
      </c>
      <c r="K365" s="65">
        <v>-3138471363</v>
      </c>
      <c r="L365" s="65">
        <v>0</v>
      </c>
      <c r="M365" s="65">
        <v>-3138471363</v>
      </c>
      <c r="N365" s="65">
        <v>-3138471363</v>
      </c>
      <c r="O365" s="24"/>
      <c r="P365" s="68">
        <f>CODIGOS2018[[#This Row],[RECAUDOS]]+CODIGOS2018[[#This Row],[AJUSTE]]</f>
        <v>-3138471363</v>
      </c>
      <c r="Q36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5" s="60"/>
      <c r="T365" s="60"/>
      <c r="U365" s="26" t="s">
        <v>123</v>
      </c>
      <c r="V365" s="27" t="e">
        <f>IF(Q365="SALUD","SALUD",IF(CODIGOS2018[[#This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5" s="28">
        <v>10</v>
      </c>
      <c r="AA36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5" s="28" t="s">
        <v>511</v>
      </c>
      <c r="AC36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5" s="28" t="s">
        <v>549</v>
      </c>
      <c r="AE36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5" s="28" t="s">
        <v>371</v>
      </c>
      <c r="AG365" s="46" t="s">
        <v>539</v>
      </c>
      <c r="AH36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5" s="47" t="s">
        <v>362</v>
      </c>
      <c r="AJ36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5" s="72" t="str">
        <f>CONCATENATE(CODIGOS2018[[#This Row],[Código CGR]]," ",CODIGOS2018[[#This Row],[CGR OEI]]," ",CODIGOS2018[[#This Row],[CGR Dest]]," ",CODIGOS2018[[#This Row],[SIT FONDOS]])</f>
        <v>1.2.02.01.98 042 028 C</v>
      </c>
      <c r="AR365" s="73" t="e">
        <f>IF(AND(CODIGOS2018[[#This Row],[MARCA SALUD Y CONTRALORIA]]&lt;&gt;"SALUD",COUNTIF([1]!PLANOPROG[AUX LINEA],CODIGOS2018[[#This Row],[Aux PROG CGR]])=0),"INCLUIR","OK")</f>
        <v>#REF!</v>
      </c>
      <c r="AS365" s="72" t="str">
        <f>CONCATENATE(CODIGOS2018[[#This Row],[Código CGR]]," ",CODIGOS2018[[#This Row],[CGR OEI]]," ",CODIGOS2018[[#This Row],[CGR Dest]]," ",CODIGOS2018[[#This Row],[SIT FONDOS]]," ",CODIGOS2018[[#This Row],[CGR Tercero]])</f>
        <v>1.2.02.01.98 042 028 C 110000001700000</v>
      </c>
      <c r="AT365" s="73" t="e">
        <f>IF(AND(CODIGOS2018[[#This Row],[MARCA SALUD Y CONTRALORIA]]&lt;&gt;"SALUD",COUNTIF([1]!PLANOEJEC[AUX LINEA],CODIGOS2018[[#This Row],[Aux EJEC CGR]])=0),"INCLUIR","OK")</f>
        <v>#REF!</v>
      </c>
      <c r="AU36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5" s="76" t="str">
        <f>CONCATENATE(MID(D365,1,1),".",MID(D365,3,1),".",MID(D365,4,2),".",MID(D365,6,2),".",MID(D365,8,2),".",MID(D365,10,2))</f>
        <v>1.2.01.02.63.11</v>
      </c>
      <c r="AW365" s="77">
        <f>+LEN(CODIGOS2018[[#This Row],[POS PRE]])</f>
        <v>11</v>
      </c>
      <c r="AX365" s="76" t="b">
        <f>+EXACT(CODIGOS2018[[#This Row],[CODIGO AUTOMATICO CGR]],CODIGOS2018[[#This Row],[Código CGR]])</f>
        <v>0</v>
      </c>
      <c r="AY365" s="78" t="s">
        <v>362</v>
      </c>
      <c r="AZ365" s="78" t="b">
        <f>EXACT(CODIGOS2018[[#This Row],[Código FUT]],CODIGOS2018[[#This Row],[CODIFICACION MARCO FISCAL]])</f>
        <v>1</v>
      </c>
      <c r="BA365" s="81" t="s">
        <v>362</v>
      </c>
      <c r="BB365" s="82" t="b">
        <f>EXACT(CODIGOS2018[[#This Row],[Código FUT]],CODIGOS2018[[#This Row],[REPORTE II TRIM]])</f>
        <v>1</v>
      </c>
      <c r="BC365" s="135" t="e">
        <v>#N/A</v>
      </c>
      <c r="BD365" s="135" t="e">
        <f>EXACT(CODIGOS2018[[#This Row],[Código FUT]],CODIGOS2018[[#This Row],[FUT DECRETO LIQ 2019]])</f>
        <v>#N/A</v>
      </c>
    </row>
    <row r="366" spans="1:56" s="23" customFormat="1" ht="15" customHeight="1" x14ac:dyDescent="0.25">
      <c r="A36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2-0307 1105 1201023101010305 12020101 9999</v>
      </c>
      <c r="B366" s="4" t="s">
        <v>633</v>
      </c>
      <c r="C366" s="64">
        <v>1105</v>
      </c>
      <c r="D366" s="4" t="s">
        <v>634</v>
      </c>
      <c r="E366" s="64">
        <v>12020101</v>
      </c>
      <c r="F366" s="64">
        <v>9999</v>
      </c>
      <c r="G366" s="4" t="s">
        <v>635</v>
      </c>
      <c r="H366" s="65">
        <v>-940558876</v>
      </c>
      <c r="I366" s="65">
        <v>0</v>
      </c>
      <c r="J366" s="65">
        <v>0</v>
      </c>
      <c r="K366" s="65">
        <v>-457900914</v>
      </c>
      <c r="L366" s="65">
        <v>0</v>
      </c>
      <c r="M366" s="65">
        <v>-1398459790</v>
      </c>
      <c r="N366" s="65">
        <v>-1398459790</v>
      </c>
      <c r="O366" s="24"/>
      <c r="P366" s="68">
        <f>CODIGOS2018[[#This Row],[RECAUDOS]]+CODIGOS2018[[#This Row],[AJUSTE]]</f>
        <v>-1398459790</v>
      </c>
      <c r="Q36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6" s="60"/>
      <c r="T366" s="60"/>
      <c r="U366" s="26" t="s">
        <v>123</v>
      </c>
      <c r="V366" s="27" t="e">
        <f>IF(Q366="SALUD","SALUD",IF(CODIGOS2018[[#This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6" s="28">
        <v>10</v>
      </c>
      <c r="AA36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6" s="28" t="s">
        <v>511</v>
      </c>
      <c r="AC36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6" s="28" t="s">
        <v>469</v>
      </c>
      <c r="AE36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6" s="28" t="s">
        <v>371</v>
      </c>
      <c r="AG366" s="46" t="s">
        <v>462</v>
      </c>
      <c r="AH36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6" s="47" t="s">
        <v>362</v>
      </c>
      <c r="AJ36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6" s="72" t="str">
        <f>CONCATENATE(CODIGOS2018[[#This Row],[Código CGR]]," ",CODIGOS2018[[#This Row],[CGR OEI]]," ",CODIGOS2018[[#This Row],[CGR Dest]]," ",CODIGOS2018[[#This Row],[SIT FONDOS]])</f>
        <v>1.2.02.01.98 042 070 C</v>
      </c>
      <c r="AR366" s="73" t="e">
        <f>IF(AND(CODIGOS2018[[#This Row],[MARCA SALUD Y CONTRALORIA]]&lt;&gt;"SALUD",COUNTIF([1]!PLANOPROG[AUX LINEA],CODIGOS2018[[#This Row],[Aux PROG CGR]])=0),"INCLUIR","OK")</f>
        <v>#REF!</v>
      </c>
      <c r="AS366" s="72" t="str">
        <f>CONCATENATE(CODIGOS2018[[#This Row],[Código CGR]]," ",CODIGOS2018[[#This Row],[CGR OEI]]," ",CODIGOS2018[[#This Row],[CGR Dest]]," ",CODIGOS2018[[#This Row],[SIT FONDOS]]," ",CODIGOS2018[[#This Row],[CGR Tercero]])</f>
        <v>1.2.02.01.98 042 070 C 000000000000000</v>
      </c>
      <c r="AT366" s="73" t="e">
        <f>IF(AND(CODIGOS2018[[#This Row],[MARCA SALUD Y CONTRALORIA]]&lt;&gt;"SALUD",COUNTIF([1]!PLANOEJEC[AUX LINEA],CODIGOS2018[[#This Row],[Aux EJEC CGR]])=0),"INCLUIR","OK")</f>
        <v>#REF!</v>
      </c>
      <c r="AU36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6" s="76" t="str">
        <f>CONCATENATE(MID(D366,1,1),".",MID(D366,3,1),".",MID(D366,4,2),".",MID(D366,6,2),".",MID(D366,8,2),".",MID(D366,10,2),".",MID(D366,12,2),".",MID(D366,14,2),".",MID(D366,16,2))</f>
        <v>1.2.01.02.31.01.01.03.05</v>
      </c>
      <c r="AW366" s="77">
        <f>+LEN(CODIGOS2018[[#This Row],[POS PRE]])</f>
        <v>17</v>
      </c>
      <c r="AX366" s="76" t="b">
        <f>+EXACT(CODIGOS2018[[#This Row],[CODIGO AUTOMATICO CGR]],CODIGOS2018[[#This Row],[Código CGR]])</f>
        <v>0</v>
      </c>
      <c r="AY366" s="78" t="s">
        <v>362</v>
      </c>
      <c r="AZ366" s="78" t="b">
        <f>EXACT(CODIGOS2018[[#This Row],[Código FUT]],CODIGOS2018[[#This Row],[CODIFICACION MARCO FISCAL]])</f>
        <v>1</v>
      </c>
      <c r="BA366" s="81" t="s">
        <v>362</v>
      </c>
      <c r="BB366" s="82" t="b">
        <f>EXACT(CODIGOS2018[[#This Row],[Código FUT]],CODIGOS2018[[#This Row],[REPORTE II TRIM]])</f>
        <v>1</v>
      </c>
      <c r="BC366" s="135" t="e">
        <v>#N/A</v>
      </c>
      <c r="BD366" s="135" t="e">
        <f>EXACT(CODIGOS2018[[#This Row],[Código FUT]],CODIGOS2018[[#This Row],[FUT DECRETO LIQ 2019]])</f>
        <v>#N/A</v>
      </c>
    </row>
    <row r="367" spans="1:56" s="23" customFormat="1" ht="15" customHeight="1" x14ac:dyDescent="0.25">
      <c r="A36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2-0318 1105 1202020301010901 12020101 9999</v>
      </c>
      <c r="B367" s="4" t="s">
        <v>732</v>
      </c>
      <c r="C367" s="64">
        <v>1105</v>
      </c>
      <c r="D367" s="4" t="s">
        <v>733</v>
      </c>
      <c r="E367" s="64">
        <v>12020101</v>
      </c>
      <c r="F367" s="64">
        <v>9999</v>
      </c>
      <c r="G367" s="4" t="s">
        <v>734</v>
      </c>
      <c r="H367" s="65">
        <v>0</v>
      </c>
      <c r="I367" s="65">
        <v>0</v>
      </c>
      <c r="J367" s="65">
        <v>0</v>
      </c>
      <c r="K367" s="65">
        <v>-109531251</v>
      </c>
      <c r="L367" s="65">
        <v>0</v>
      </c>
      <c r="M367" s="65">
        <v>-109531251</v>
      </c>
      <c r="N367" s="65">
        <v>-109531251</v>
      </c>
      <c r="O367" s="24"/>
      <c r="P367" s="68">
        <f>CODIGOS2018[[#This Row],[RECAUDOS]]+CODIGOS2018[[#This Row],[AJUSTE]]</f>
        <v>-109531251</v>
      </c>
      <c r="Q36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7" s="60"/>
      <c r="T367" s="60"/>
      <c r="U367" s="26" t="s">
        <v>123</v>
      </c>
      <c r="V367" s="27" t="e">
        <f>IF(Q367="SALUD","SALUD",IF(CODIGOS2018[[#This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7" s="28">
        <v>10</v>
      </c>
      <c r="AA36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7" s="28" t="s">
        <v>511</v>
      </c>
      <c r="AC36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7" s="28" t="s">
        <v>517</v>
      </c>
      <c r="AE36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7" s="28" t="s">
        <v>371</v>
      </c>
      <c r="AG367" s="46" t="s">
        <v>539</v>
      </c>
      <c r="AH36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7" s="47" t="s">
        <v>741</v>
      </c>
      <c r="AJ36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7" s="72" t="str">
        <f>CONCATENATE(CODIGOS2018[[#This Row],[Código CGR]]," ",CODIGOS2018[[#This Row],[CGR OEI]]," ",CODIGOS2018[[#This Row],[CGR Dest]]," ",CODIGOS2018[[#This Row],[SIT FONDOS]])</f>
        <v>1.2.02.01.98 042 021 C</v>
      </c>
      <c r="AR367" s="73" t="e">
        <f>IF(AND(CODIGOS2018[[#This Row],[MARCA SALUD Y CONTRALORIA]]&lt;&gt;"SALUD",COUNTIF([1]!PLANOPROG[AUX LINEA],CODIGOS2018[[#This Row],[Aux PROG CGR]])=0),"INCLUIR","OK")</f>
        <v>#REF!</v>
      </c>
      <c r="AS367" s="72" t="str">
        <f>CONCATENATE(CODIGOS2018[[#This Row],[Código CGR]]," ",CODIGOS2018[[#This Row],[CGR OEI]]," ",CODIGOS2018[[#This Row],[CGR Dest]]," ",CODIGOS2018[[#This Row],[SIT FONDOS]]," ",CODIGOS2018[[#This Row],[CGR Tercero]])</f>
        <v>1.2.02.01.98 042 021 C 110000001700000</v>
      </c>
      <c r="AT367" s="73" t="e">
        <f>IF(AND(CODIGOS2018[[#This Row],[MARCA SALUD Y CONTRALORIA]]&lt;&gt;"SALUD",COUNTIF([1]!PLANOEJEC[AUX LINEA],CODIGOS2018[[#This Row],[Aux EJEC CGR]])=0),"INCLUIR","OK")</f>
        <v>#REF!</v>
      </c>
      <c r="AU36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7" s="76" t="str">
        <f>CONCATENATE(MID(D367,1,1),".",MID(D367,3,1),".",MID(D367,4,2),".",MID(D367,6,2),".",MID(D367,8,2),".",MID(D367,10,2),".",MID(D367,12,2),".",MID(D367,14,2),".",MID(D367,16,2))</f>
        <v>1.2.02.02.03.01.01.09.01</v>
      </c>
      <c r="AW367" s="77">
        <f>+LEN(CODIGOS2018[[#This Row],[POS PRE]])</f>
        <v>17</v>
      </c>
      <c r="AX367" s="76" t="b">
        <f>+EXACT(CODIGOS2018[[#This Row],[CODIGO AUTOMATICO CGR]],CODIGOS2018[[#This Row],[Código CGR]])</f>
        <v>0</v>
      </c>
      <c r="AY367" s="78" t="s">
        <v>741</v>
      </c>
      <c r="AZ367" s="78" t="b">
        <f>EXACT(CODIGOS2018[[#This Row],[Código FUT]],CODIGOS2018[[#This Row],[CODIFICACION MARCO FISCAL]])</f>
        <v>1</v>
      </c>
      <c r="BA367" s="81" t="s">
        <v>741</v>
      </c>
      <c r="BB367" s="82" t="b">
        <f>EXACT(CODIGOS2018[[#This Row],[Código FUT]],CODIGOS2018[[#This Row],[REPORTE II TRIM]])</f>
        <v>1</v>
      </c>
      <c r="BC367" s="135" t="e">
        <v>#N/A</v>
      </c>
      <c r="BD367" s="135" t="e">
        <f>EXACT(CODIGOS2018[[#This Row],[Código FUT]],CODIGOS2018[[#This Row],[FUT DECRETO LIQ 2019]])</f>
        <v>#N/A</v>
      </c>
    </row>
    <row r="368" spans="1:56" s="23" customFormat="1" ht="15" customHeight="1" x14ac:dyDescent="0.25">
      <c r="A36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2-0322 1105 120202030103010198 12020101 9999</v>
      </c>
      <c r="B368" s="4" t="s">
        <v>636</v>
      </c>
      <c r="C368" s="64">
        <v>1105</v>
      </c>
      <c r="D368" s="4" t="s">
        <v>614</v>
      </c>
      <c r="E368" s="64">
        <v>12020101</v>
      </c>
      <c r="F368" s="64">
        <v>9999</v>
      </c>
      <c r="G368" s="4" t="s">
        <v>615</v>
      </c>
      <c r="H368" s="65">
        <v>-292000000</v>
      </c>
      <c r="I368" s="65">
        <v>0</v>
      </c>
      <c r="J368" s="65">
        <v>0</v>
      </c>
      <c r="K368" s="65">
        <v>0</v>
      </c>
      <c r="L368" s="65">
        <v>39760534</v>
      </c>
      <c r="M368" s="65">
        <v>-252239466</v>
      </c>
      <c r="N368" s="65">
        <v>-252239466</v>
      </c>
      <c r="O368" s="24"/>
      <c r="P368" s="68">
        <f>CODIGOS2018[[#This Row],[RECAUDOS]]+CODIGOS2018[[#This Row],[AJUSTE]]</f>
        <v>-252239466</v>
      </c>
      <c r="Q36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8" s="60"/>
      <c r="T368" s="60"/>
      <c r="U368" s="26" t="s">
        <v>123</v>
      </c>
      <c r="V368" s="27" t="e">
        <f>IF(Q368="SALUD","SALUD",IF(CODIGOS2018[[#This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8" s="28">
        <v>10</v>
      </c>
      <c r="AA36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8" s="28" t="s">
        <v>511</v>
      </c>
      <c r="AC36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8" s="28" t="s">
        <v>500</v>
      </c>
      <c r="AE36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8" s="28" t="s">
        <v>371</v>
      </c>
      <c r="AG368" s="46" t="s">
        <v>539</v>
      </c>
      <c r="AH36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8" s="47" t="s">
        <v>362</v>
      </c>
      <c r="AJ36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8" s="72" t="str">
        <f>CONCATENATE(CODIGOS2018[[#This Row],[Código CGR]]," ",CODIGOS2018[[#This Row],[CGR OEI]]," ",CODIGOS2018[[#This Row],[CGR Dest]]," ",CODIGOS2018[[#This Row],[SIT FONDOS]])</f>
        <v>1.2.02.01.98 042 039 C</v>
      </c>
      <c r="AR368" s="73" t="e">
        <f>IF(AND(CODIGOS2018[[#This Row],[MARCA SALUD Y CONTRALORIA]]&lt;&gt;"SALUD",COUNTIF([1]!PLANOPROG[AUX LINEA],CODIGOS2018[[#This Row],[Aux PROG CGR]])=0),"INCLUIR","OK")</f>
        <v>#REF!</v>
      </c>
      <c r="AS368" s="72" t="str">
        <f>CONCATENATE(CODIGOS2018[[#This Row],[Código CGR]]," ",CODIGOS2018[[#This Row],[CGR OEI]]," ",CODIGOS2018[[#This Row],[CGR Dest]]," ",CODIGOS2018[[#This Row],[SIT FONDOS]]," ",CODIGOS2018[[#This Row],[CGR Tercero]])</f>
        <v>1.2.02.01.98 042 039 C 110000001700000</v>
      </c>
      <c r="AT368" s="73" t="e">
        <f>IF(AND(CODIGOS2018[[#This Row],[MARCA SALUD Y CONTRALORIA]]&lt;&gt;"SALUD",COUNTIF([1]!PLANOEJEC[AUX LINEA],CODIGOS2018[[#This Row],[Aux EJEC CGR]])=0),"INCLUIR","OK")</f>
        <v>#REF!</v>
      </c>
      <c r="AU36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8" s="76" t="str">
        <f>CONCATENATE(MID(D368,1,1),".",MID(D368,3,1),".",MID(D368,4,2),".",MID(D368,6,2),".",MID(D368,8,2),".",MID(D368,10,2),".",MID(D368,12,2),".",MID(D368,14,2),".",MID(D368,16,2),".",MID(D368,18,2))</f>
        <v>1.2.02.02.03.01.03.01.01.98</v>
      </c>
      <c r="AW368" s="77">
        <f>+LEN(CODIGOS2018[[#This Row],[POS PRE]])</f>
        <v>19</v>
      </c>
      <c r="AX368" s="76" t="b">
        <f>+EXACT(CODIGOS2018[[#This Row],[CODIGO AUTOMATICO CGR]],CODIGOS2018[[#This Row],[Código CGR]])</f>
        <v>0</v>
      </c>
      <c r="AY368" s="78" t="s">
        <v>362</v>
      </c>
      <c r="AZ368" s="78" t="b">
        <f>EXACT(CODIGOS2018[[#This Row],[Código FUT]],CODIGOS2018[[#This Row],[CODIFICACION MARCO FISCAL]])</f>
        <v>1</v>
      </c>
      <c r="BA368" s="81" t="s">
        <v>362</v>
      </c>
      <c r="BB368" s="82" t="b">
        <f>EXACT(CODIGOS2018[[#This Row],[Código FUT]],CODIGOS2018[[#This Row],[REPORTE II TRIM]])</f>
        <v>1</v>
      </c>
      <c r="BC368" s="135" t="e">
        <v>#N/A</v>
      </c>
      <c r="BD368" s="135" t="e">
        <f>EXACT(CODIGOS2018[[#This Row],[Código FUT]],CODIGOS2018[[#This Row],[FUT DECRETO LIQ 2019]])</f>
        <v>#N/A</v>
      </c>
    </row>
    <row r="369" spans="1:56" s="23" customFormat="1" ht="15" customHeight="1" x14ac:dyDescent="0.25">
      <c r="A36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2-0324 1105 1202050501 12020103 9999</v>
      </c>
      <c r="B369" s="4" t="s">
        <v>637</v>
      </c>
      <c r="C369" s="64">
        <v>1105</v>
      </c>
      <c r="D369" s="4" t="s">
        <v>110</v>
      </c>
      <c r="E369" s="64">
        <v>12020103</v>
      </c>
      <c r="F369" s="64">
        <v>9999</v>
      </c>
      <c r="G369" s="4" t="s">
        <v>449</v>
      </c>
      <c r="H369" s="65">
        <v>0</v>
      </c>
      <c r="I369" s="65">
        <v>0</v>
      </c>
      <c r="J369" s="65">
        <v>0</v>
      </c>
      <c r="K369" s="65">
        <v>-90266080</v>
      </c>
      <c r="L369" s="65">
        <v>90266080</v>
      </c>
      <c r="M369" s="65">
        <v>0</v>
      </c>
      <c r="N369" s="65">
        <v>0</v>
      </c>
      <c r="O369" s="24"/>
      <c r="P369" s="68">
        <f>CODIGOS2018[[#This Row],[RECAUDOS]]+CODIGOS2018[[#This Row],[AJUSTE]]</f>
        <v>0</v>
      </c>
      <c r="Q36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6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69" s="60"/>
      <c r="T369" s="60"/>
      <c r="U369" s="26" t="s">
        <v>123</v>
      </c>
      <c r="V369" s="27" t="e">
        <f>IF(Q369="SALUD","SALUD",IF(CODIGOS2018[[#This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6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6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6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69" s="28">
        <v>10</v>
      </c>
      <c r="AA36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69" s="28" t="s">
        <v>511</v>
      </c>
      <c r="AC36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69" s="28" t="s">
        <v>551</v>
      </c>
      <c r="AE36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69" s="28" t="s">
        <v>371</v>
      </c>
      <c r="AG369" s="46" t="s">
        <v>539</v>
      </c>
      <c r="AH36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69" s="47" t="s">
        <v>362</v>
      </c>
      <c r="AJ36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6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6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6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69" s="72" t="str">
        <f>CONCATENATE(CODIGOS2018[[#This Row],[Código CGR]]," ",CODIGOS2018[[#This Row],[CGR OEI]]," ",CODIGOS2018[[#This Row],[CGR Dest]]," ",CODIGOS2018[[#This Row],[SIT FONDOS]])</f>
        <v>1.2.02.01.98 042 078 C</v>
      </c>
      <c r="AR369" s="73" t="e">
        <f>IF(AND(CODIGOS2018[[#This Row],[MARCA SALUD Y CONTRALORIA]]&lt;&gt;"SALUD",COUNTIF([1]!PLANOPROG[AUX LINEA],CODIGOS2018[[#This Row],[Aux PROG CGR]])=0),"INCLUIR","OK")</f>
        <v>#REF!</v>
      </c>
      <c r="AS369" s="72" t="str">
        <f>CONCATENATE(CODIGOS2018[[#This Row],[Código CGR]]," ",CODIGOS2018[[#This Row],[CGR OEI]]," ",CODIGOS2018[[#This Row],[CGR Dest]]," ",CODIGOS2018[[#This Row],[SIT FONDOS]]," ",CODIGOS2018[[#This Row],[CGR Tercero]])</f>
        <v>1.2.02.01.98 042 078 C 110000001700000</v>
      </c>
      <c r="AT369" s="73" t="e">
        <f>IF(AND(CODIGOS2018[[#This Row],[MARCA SALUD Y CONTRALORIA]]&lt;&gt;"SALUD",COUNTIF([1]!PLANOEJEC[AUX LINEA],CODIGOS2018[[#This Row],[Aux EJEC CGR]])=0),"INCLUIR","OK")</f>
        <v>#REF!</v>
      </c>
      <c r="AU36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69" s="76" t="str">
        <f>CONCATENATE(MID(D369,1,1),".",MID(D369,3,1),".",MID(D369,4,2),".",MID(D369,6,2),".",MID(D369,8,2),".",MID(D369,10,2))</f>
        <v>1.2.02.05.05.01</v>
      </c>
      <c r="AW369" s="77">
        <f>+LEN(CODIGOS2018[[#This Row],[POS PRE]])</f>
        <v>11</v>
      </c>
      <c r="AX369" s="76" t="b">
        <f>+EXACT(CODIGOS2018[[#This Row],[CODIGO AUTOMATICO CGR]],CODIGOS2018[[#This Row],[Código CGR]])</f>
        <v>0</v>
      </c>
      <c r="AY369" s="78" t="s">
        <v>362</v>
      </c>
      <c r="AZ369" s="78" t="b">
        <f>EXACT(CODIGOS2018[[#This Row],[Código FUT]],CODIGOS2018[[#This Row],[CODIFICACION MARCO FISCAL]])</f>
        <v>1</v>
      </c>
      <c r="BA369" s="81" t="s">
        <v>362</v>
      </c>
      <c r="BB369" s="82" t="b">
        <f>EXACT(CODIGOS2018[[#This Row],[Código FUT]],CODIGOS2018[[#This Row],[REPORTE II TRIM]])</f>
        <v>1</v>
      </c>
      <c r="BC369" s="135" t="e">
        <v>#N/A</v>
      </c>
      <c r="BD369" s="135" t="e">
        <f>EXACT(CODIGOS2018[[#This Row],[Código FUT]],CODIGOS2018[[#This Row],[FUT DECRETO LIQ 2019]])</f>
        <v>#N/A</v>
      </c>
    </row>
    <row r="370" spans="1:56" s="23" customFormat="1" ht="15" customHeight="1" x14ac:dyDescent="0.25">
      <c r="A37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2-0327 1118 1202019844 12020201 9999</v>
      </c>
      <c r="B370" s="4" t="s">
        <v>269</v>
      </c>
      <c r="C370" s="64">
        <v>1118</v>
      </c>
      <c r="D370" s="4" t="s">
        <v>119</v>
      </c>
      <c r="E370" s="64">
        <v>12020201</v>
      </c>
      <c r="F370" s="64">
        <v>9999</v>
      </c>
      <c r="G370" s="4" t="s">
        <v>457</v>
      </c>
      <c r="H370" s="65">
        <v>0</v>
      </c>
      <c r="I370" s="65">
        <v>0</v>
      </c>
      <c r="J370" s="65">
        <v>0</v>
      </c>
      <c r="K370" s="65">
        <v>-327171468</v>
      </c>
      <c r="L370" s="65">
        <v>327171468</v>
      </c>
      <c r="M370" s="65">
        <v>0</v>
      </c>
      <c r="N370" s="65">
        <v>0</v>
      </c>
      <c r="O370" s="24"/>
      <c r="P370" s="68">
        <f>CODIGOS2018[[#This Row],[RECAUDOS]]+CODIGOS2018[[#This Row],[AJUSTE]]</f>
        <v>0</v>
      </c>
      <c r="Q37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0" s="60"/>
      <c r="T370" s="60"/>
      <c r="U370" s="26" t="s">
        <v>123</v>
      </c>
      <c r="V370" s="27" t="e">
        <f>IF(Q370="SALUD","SALUD",IF(CODIGOS2018[[#This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0" s="28">
        <v>10</v>
      </c>
      <c r="AA37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0" s="28" t="s">
        <v>511</v>
      </c>
      <c r="AC37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0" s="28" t="s">
        <v>517</v>
      </c>
      <c r="AE37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0" s="28" t="s">
        <v>371</v>
      </c>
      <c r="AG370" s="46" t="s">
        <v>539</v>
      </c>
      <c r="AH37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0" s="47" t="s">
        <v>362</v>
      </c>
      <c r="AJ37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0" s="72" t="str">
        <f>CONCATENATE(CODIGOS2018[[#This Row],[Código CGR]]," ",CODIGOS2018[[#This Row],[CGR OEI]]," ",CODIGOS2018[[#This Row],[CGR Dest]]," ",CODIGOS2018[[#This Row],[SIT FONDOS]])</f>
        <v>1.2.02.01.98 042 021 C</v>
      </c>
      <c r="AR370" s="73" t="e">
        <f>IF(AND(CODIGOS2018[[#This Row],[MARCA SALUD Y CONTRALORIA]]&lt;&gt;"SALUD",COUNTIF([1]!PLANOPROG[AUX LINEA],CODIGOS2018[[#This Row],[Aux PROG CGR]])=0),"INCLUIR","OK")</f>
        <v>#REF!</v>
      </c>
      <c r="AS370" s="72" t="str">
        <f>CONCATENATE(CODIGOS2018[[#This Row],[Código CGR]]," ",CODIGOS2018[[#This Row],[CGR OEI]]," ",CODIGOS2018[[#This Row],[CGR Dest]]," ",CODIGOS2018[[#This Row],[SIT FONDOS]]," ",CODIGOS2018[[#This Row],[CGR Tercero]])</f>
        <v>1.2.02.01.98 042 021 C 110000001700000</v>
      </c>
      <c r="AT370" s="73" t="e">
        <f>IF(AND(CODIGOS2018[[#This Row],[MARCA SALUD Y CONTRALORIA]]&lt;&gt;"SALUD",COUNTIF([1]!PLANOEJEC[AUX LINEA],CODIGOS2018[[#This Row],[Aux EJEC CGR]])=0),"INCLUIR","OK")</f>
        <v>#REF!</v>
      </c>
      <c r="AU37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0" s="76" t="str">
        <f>CONCATENATE(MID(D370,1,1),".",MID(D370,3,1),".",MID(D370,4,2),".",MID(D370,6,2),".",MID(D370,8,2),".",MID(D370,10,2))</f>
        <v>1.2.02.01.98.44</v>
      </c>
      <c r="AW370" s="77">
        <f>+LEN(CODIGOS2018[[#This Row],[POS PRE]])</f>
        <v>11</v>
      </c>
      <c r="AX370" s="76" t="b">
        <f>+EXACT(CODIGOS2018[[#This Row],[CODIGO AUTOMATICO CGR]],CODIGOS2018[[#This Row],[Código CGR]])</f>
        <v>0</v>
      </c>
      <c r="AY370" s="78" t="s">
        <v>362</v>
      </c>
      <c r="AZ370" s="78" t="b">
        <f>EXACT(CODIGOS2018[[#This Row],[Código FUT]],CODIGOS2018[[#This Row],[CODIFICACION MARCO FISCAL]])</f>
        <v>1</v>
      </c>
      <c r="BA370" s="81" t="s">
        <v>362</v>
      </c>
      <c r="BB370" s="82" t="b">
        <f>EXACT(CODIGOS2018[[#This Row],[Código FUT]],CODIGOS2018[[#This Row],[REPORTE II TRIM]])</f>
        <v>1</v>
      </c>
      <c r="BC370" s="135" t="e">
        <v>#N/A</v>
      </c>
      <c r="BD370" s="135" t="e">
        <f>EXACT(CODIGOS2018[[#This Row],[Código FUT]],CODIGOS2018[[#This Row],[FUT DECRETO LIQ 2019]])</f>
        <v>#N/A</v>
      </c>
    </row>
    <row r="371" spans="1:56" s="23" customFormat="1" ht="15" customHeight="1" x14ac:dyDescent="0.25">
      <c r="A37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2-0333 1105 12020501030101 12020201 9999</v>
      </c>
      <c r="B371" s="4" t="s">
        <v>638</v>
      </c>
      <c r="C371" s="64">
        <v>1105</v>
      </c>
      <c r="D371" s="4" t="s">
        <v>612</v>
      </c>
      <c r="E371" s="64">
        <v>12020201</v>
      </c>
      <c r="F371" s="64">
        <v>9999</v>
      </c>
      <c r="G371" s="4" t="s">
        <v>613</v>
      </c>
      <c r="H371" s="65">
        <v>0</v>
      </c>
      <c r="I371" s="65">
        <v>0</v>
      </c>
      <c r="J371" s="65">
        <v>0</v>
      </c>
      <c r="K371" s="65">
        <v>-2639999999</v>
      </c>
      <c r="L371" s="65">
        <v>0</v>
      </c>
      <c r="M371" s="65">
        <v>-2639999999</v>
      </c>
      <c r="N371" s="65">
        <v>-2639999999</v>
      </c>
      <c r="O371" s="24"/>
      <c r="P371" s="68">
        <f>CODIGOS2018[[#This Row],[RECAUDOS]]+CODIGOS2018[[#This Row],[AJUSTE]]</f>
        <v>-2639999999</v>
      </c>
      <c r="Q37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1" s="60"/>
      <c r="T371" s="60"/>
      <c r="U371" s="26" t="s">
        <v>123</v>
      </c>
      <c r="V371" s="27" t="e">
        <f>IF(Q371="SALUD","SALUD",IF(CODIGOS2018[[#This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1" s="28">
        <v>10</v>
      </c>
      <c r="AA37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1" s="28" t="s">
        <v>511</v>
      </c>
      <c r="AC37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1" s="28" t="s">
        <v>500</v>
      </c>
      <c r="AE37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1" s="28" t="s">
        <v>371</v>
      </c>
      <c r="AG371" s="46" t="s">
        <v>543</v>
      </c>
      <c r="AH37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1" s="47" t="s">
        <v>362</v>
      </c>
      <c r="AJ37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1" s="72" t="str">
        <f>CONCATENATE(CODIGOS2018[[#This Row],[Código CGR]]," ",CODIGOS2018[[#This Row],[CGR OEI]]," ",CODIGOS2018[[#This Row],[CGR Dest]]," ",CODIGOS2018[[#This Row],[SIT FONDOS]])</f>
        <v>1.2.02.01.98 042 039 C</v>
      </c>
      <c r="AR371" s="73" t="e">
        <f>IF(AND(CODIGOS2018[[#This Row],[MARCA SALUD Y CONTRALORIA]]&lt;&gt;"SALUD",COUNTIF([1]!PLANOPROG[AUX LINEA],CODIGOS2018[[#This Row],[Aux PROG CGR]])=0),"INCLUIR","OK")</f>
        <v>#REF!</v>
      </c>
      <c r="AS371" s="72" t="str">
        <f>CONCATENATE(CODIGOS2018[[#This Row],[Código CGR]]," ",CODIGOS2018[[#This Row],[CGR OEI]]," ",CODIGOS2018[[#This Row],[CGR Dest]]," ",CODIGOS2018[[#This Row],[SIT FONDOS]]," ",CODIGOS2018[[#This Row],[CGR Tercero]])</f>
        <v>1.2.02.01.98 042 039 C 200000000000000</v>
      </c>
      <c r="AT371" s="73" t="e">
        <f>IF(AND(CODIGOS2018[[#This Row],[MARCA SALUD Y CONTRALORIA]]&lt;&gt;"SALUD",COUNTIF([1]!PLANOEJEC[AUX LINEA],CODIGOS2018[[#This Row],[Aux EJEC CGR]])=0),"INCLUIR","OK")</f>
        <v>#REF!</v>
      </c>
      <c r="AU37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1" s="76" t="str">
        <f t="shared" ref="AV371:AV417" si="9">CONCATENATE(MID(D371,1,1),".",MID(D371,3,1),".",MID(D371,4,2),".",MID(D371,6,2),".",MID(D371,8,2),".",MID(D371,10,2),".",MID(D371,12,2),".",MID(D371,14,2))</f>
        <v>1.2.02.05.01.03.01.01</v>
      </c>
      <c r="AW371" s="77">
        <f>+LEN(CODIGOS2018[[#This Row],[POS PRE]])</f>
        <v>15</v>
      </c>
      <c r="AX371" s="76" t="b">
        <f>+EXACT(CODIGOS2018[[#This Row],[CODIGO AUTOMATICO CGR]],CODIGOS2018[[#This Row],[Código CGR]])</f>
        <v>0</v>
      </c>
      <c r="AY371" s="78" t="s">
        <v>362</v>
      </c>
      <c r="AZ371" s="78" t="b">
        <f>EXACT(CODIGOS2018[[#This Row],[Código FUT]],CODIGOS2018[[#This Row],[CODIFICACION MARCO FISCAL]])</f>
        <v>1</v>
      </c>
      <c r="BA371" s="81" t="s">
        <v>362</v>
      </c>
      <c r="BB371" s="82" t="b">
        <f>EXACT(CODIGOS2018[[#This Row],[Código FUT]],CODIGOS2018[[#This Row],[REPORTE II TRIM]])</f>
        <v>1</v>
      </c>
      <c r="BC371" s="135" t="e">
        <v>#N/A</v>
      </c>
      <c r="BD371" s="135" t="e">
        <f>EXACT(CODIGOS2018[[#This Row],[Código FUT]],CODIGOS2018[[#This Row],[FUT DECRETO LIQ 2019]])</f>
        <v>#N/A</v>
      </c>
    </row>
    <row r="372" spans="1:56" s="23" customFormat="1" ht="15" customHeight="1" x14ac:dyDescent="0.25">
      <c r="A37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2-0335 1105 12020501030101 12020103 9999</v>
      </c>
      <c r="B372" s="4" t="s">
        <v>639</v>
      </c>
      <c r="C372" s="64">
        <v>1105</v>
      </c>
      <c r="D372" s="4" t="s">
        <v>612</v>
      </c>
      <c r="E372" s="64">
        <v>12020103</v>
      </c>
      <c r="F372" s="64">
        <v>9999</v>
      </c>
      <c r="G372" s="4" t="s">
        <v>613</v>
      </c>
      <c r="H372" s="65">
        <v>0</v>
      </c>
      <c r="I372" s="65">
        <v>0</v>
      </c>
      <c r="J372" s="65">
        <v>0</v>
      </c>
      <c r="K372" s="65">
        <v>-2579616729</v>
      </c>
      <c r="L372" s="65">
        <v>0</v>
      </c>
      <c r="M372" s="65">
        <v>-2579616729</v>
      </c>
      <c r="N372" s="65">
        <v>-2579616729</v>
      </c>
      <c r="O372" s="24"/>
      <c r="P372" s="68">
        <f>CODIGOS2018[[#This Row],[RECAUDOS]]+CODIGOS2018[[#This Row],[AJUSTE]]</f>
        <v>-2579616729</v>
      </c>
      <c r="Q37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2" s="60"/>
      <c r="T372" s="60"/>
      <c r="U372" s="26" t="s">
        <v>123</v>
      </c>
      <c r="V372" s="27" t="e">
        <f>IF(Q372="SALUD","SALUD",IF(CODIGOS2018[[#This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2" s="28">
        <v>10</v>
      </c>
      <c r="AA37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2" s="28" t="s">
        <v>511</v>
      </c>
      <c r="AC37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2" s="28" t="s">
        <v>488</v>
      </c>
      <c r="AE37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2" s="28" t="s">
        <v>371</v>
      </c>
      <c r="AG372" s="46" t="s">
        <v>547</v>
      </c>
      <c r="AH37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2" s="47" t="s">
        <v>362</v>
      </c>
      <c r="AJ37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2" s="72" t="str">
        <f>CONCATENATE(CODIGOS2018[[#This Row],[Código CGR]]," ",CODIGOS2018[[#This Row],[CGR OEI]]," ",CODIGOS2018[[#This Row],[CGR Dest]]," ",CODIGOS2018[[#This Row],[SIT FONDOS]])</f>
        <v>1.2.02.01.98 042 066 C</v>
      </c>
      <c r="AR372" s="73" t="e">
        <f>IF(AND(CODIGOS2018[[#This Row],[MARCA SALUD Y CONTRALORIA]]&lt;&gt;"SALUD",COUNTIF([1]!PLANOPROG[AUX LINEA],CODIGOS2018[[#This Row],[Aux PROG CGR]])=0),"INCLUIR","OK")</f>
        <v>#REF!</v>
      </c>
      <c r="AS372" s="72" t="str">
        <f>CONCATENATE(CODIGOS2018[[#This Row],[Código CGR]]," ",CODIGOS2018[[#This Row],[CGR OEI]]," ",CODIGOS2018[[#This Row],[CGR Dest]]," ",CODIGOS2018[[#This Row],[SIT FONDOS]]," ",CODIGOS2018[[#This Row],[CGR Tercero]])</f>
        <v>1.2.02.01.98 042 066 C 012401010000000</v>
      </c>
      <c r="AT372" s="73" t="e">
        <f>IF(AND(CODIGOS2018[[#This Row],[MARCA SALUD Y CONTRALORIA]]&lt;&gt;"SALUD",COUNTIF([1]!PLANOEJEC[AUX LINEA],CODIGOS2018[[#This Row],[Aux EJEC CGR]])=0),"INCLUIR","OK")</f>
        <v>#REF!</v>
      </c>
      <c r="AU37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2" s="76" t="str">
        <f t="shared" si="9"/>
        <v>1.2.02.05.01.03.01.01</v>
      </c>
      <c r="AW372" s="77">
        <f>+LEN(CODIGOS2018[[#This Row],[POS PRE]])</f>
        <v>15</v>
      </c>
      <c r="AX372" s="76" t="b">
        <f>+EXACT(CODIGOS2018[[#This Row],[CODIGO AUTOMATICO CGR]],CODIGOS2018[[#This Row],[Código CGR]])</f>
        <v>0</v>
      </c>
      <c r="AY372" s="78" t="s">
        <v>362</v>
      </c>
      <c r="AZ372" s="78" t="b">
        <f>EXACT(CODIGOS2018[[#This Row],[Código FUT]],CODIGOS2018[[#This Row],[CODIFICACION MARCO FISCAL]])</f>
        <v>1</v>
      </c>
      <c r="BA372" s="81" t="s">
        <v>362</v>
      </c>
      <c r="BB372" s="82" t="b">
        <f>EXACT(CODIGOS2018[[#This Row],[Código FUT]],CODIGOS2018[[#This Row],[REPORTE II TRIM]])</f>
        <v>1</v>
      </c>
      <c r="BC372" s="135" t="e">
        <v>#N/A</v>
      </c>
      <c r="BD372" s="135" t="e">
        <f>EXACT(CODIGOS2018[[#This Row],[Código FUT]],CODIGOS2018[[#This Row],[FUT DECRETO LIQ 2019]])</f>
        <v>#N/A</v>
      </c>
    </row>
    <row r="373" spans="1:56" s="23" customFormat="1" ht="15" customHeight="1" x14ac:dyDescent="0.25">
      <c r="A37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1101013701 11020102 9999</v>
      </c>
      <c r="B373" s="66" t="s">
        <v>162</v>
      </c>
      <c r="C373" s="67">
        <v>1105</v>
      </c>
      <c r="D373" s="66" t="s">
        <v>6</v>
      </c>
      <c r="E373" s="67">
        <v>11020102</v>
      </c>
      <c r="F373" s="67">
        <v>9999</v>
      </c>
      <c r="G373" s="66" t="s">
        <v>378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  <c r="N373" s="65">
        <v>0</v>
      </c>
      <c r="O373" s="24"/>
      <c r="P373" s="68">
        <f>CODIGOS2018[[#This Row],[RECAUDOS]]+CODIGOS2018[[#This Row],[AJUSTE]]</f>
        <v>0</v>
      </c>
      <c r="Q37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3" s="60"/>
      <c r="T373" s="60"/>
      <c r="U373" s="26" t="s">
        <v>464</v>
      </c>
      <c r="V373" s="27" t="e">
        <f>IF(Q373="SALUD","SALUD",IF(CODIGOS2018[[#This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3" s="28">
        <v>10</v>
      </c>
      <c r="AA37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3" s="28" t="s">
        <v>460</v>
      </c>
      <c r="AC37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3" s="28" t="s">
        <v>461</v>
      </c>
      <c r="AE37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3" s="28" t="s">
        <v>371</v>
      </c>
      <c r="AG373" s="46" t="s">
        <v>462</v>
      </c>
      <c r="AH37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3" s="47" t="s">
        <v>282</v>
      </c>
      <c r="AJ37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3" s="72" t="str">
        <f>CONCATENATE(CODIGOS2018[[#This Row],[Código CGR]]," ",CODIGOS2018[[#This Row],[CGR OEI]]," ",CODIGOS2018[[#This Row],[CGR Dest]]," ",CODIGOS2018[[#This Row],[SIT FONDOS]])</f>
        <v>1.1.01.01.37.01 002 001 C</v>
      </c>
      <c r="AR373" s="73" t="e">
        <f>IF(AND(CODIGOS2018[[#This Row],[MARCA SALUD Y CONTRALORIA]]&lt;&gt;"SALUD",COUNTIF([1]!PLANOPROG[AUX LINEA],CODIGOS2018[[#This Row],[Aux PROG CGR]])=0),"INCLUIR","OK")</f>
        <v>#REF!</v>
      </c>
      <c r="AS373" s="72" t="str">
        <f>CONCATENATE(CODIGOS2018[[#This Row],[Código CGR]]," ",CODIGOS2018[[#This Row],[CGR OEI]]," ",CODIGOS2018[[#This Row],[CGR Dest]]," ",CODIGOS2018[[#This Row],[SIT FONDOS]]," ",CODIGOS2018[[#This Row],[CGR Tercero]])</f>
        <v>1.1.01.01.37.01 002 001 C 000000000000000</v>
      </c>
      <c r="AT373" s="73" t="e">
        <f>IF(AND(CODIGOS2018[[#This Row],[MARCA SALUD Y CONTRALORIA]]&lt;&gt;"SALUD",COUNTIF([1]!PLANOEJEC[AUX LINEA],CODIGOS2018[[#This Row],[Aux EJEC CGR]])=0),"INCLUIR","OK")</f>
        <v>#REF!</v>
      </c>
      <c r="AU37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3" s="76" t="str">
        <f t="shared" si="9"/>
        <v>1.1.01.01.37.01..</v>
      </c>
      <c r="AW373" s="77">
        <f>+LEN(CODIGOS2018[[#This Row],[POS PRE]])</f>
        <v>11</v>
      </c>
      <c r="AX373" s="76" t="b">
        <f>+EXACT(CODIGOS2018[[#This Row],[CODIGO AUTOMATICO CGR]],CODIGOS2018[[#This Row],[Código CGR]])</f>
        <v>0</v>
      </c>
      <c r="AY373" s="78" t="s">
        <v>282</v>
      </c>
      <c r="AZ373" s="78" t="b">
        <f>EXACT(CODIGOS2018[[#This Row],[Código FUT]],CODIGOS2018[[#This Row],[CODIFICACION MARCO FISCAL]])</f>
        <v>1</v>
      </c>
      <c r="BA373" s="81" t="e">
        <v>#N/A</v>
      </c>
      <c r="BB373" s="82" t="e">
        <f>EXACT(CODIGOS2018[[#This Row],[Código FUT]],CODIGOS2018[[#This Row],[REPORTE II TRIM]])</f>
        <v>#N/A</v>
      </c>
      <c r="BC373" s="135" t="e">
        <v>#N/A</v>
      </c>
      <c r="BD373" s="135" t="e">
        <f>EXACT(CODIGOS2018[[#This Row],[Código FUT]],CODIGOS2018[[#This Row],[FUT DECRETO LIQ 2019]])</f>
        <v>#N/A</v>
      </c>
    </row>
    <row r="374" spans="1:56" s="23" customFormat="1" ht="15" customHeight="1" x14ac:dyDescent="0.25">
      <c r="A37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110201031510 11020102 9999</v>
      </c>
      <c r="B374" s="66" t="s">
        <v>162</v>
      </c>
      <c r="C374" s="67">
        <v>1105</v>
      </c>
      <c r="D374" s="66" t="s">
        <v>745</v>
      </c>
      <c r="E374" s="67">
        <v>11020102</v>
      </c>
      <c r="F374" s="67">
        <v>9999</v>
      </c>
      <c r="G374" s="66" t="s">
        <v>746</v>
      </c>
      <c r="H374" s="65">
        <v>0</v>
      </c>
      <c r="I374" s="65">
        <v>0</v>
      </c>
      <c r="J374" s="65">
        <v>0</v>
      </c>
      <c r="K374" s="65">
        <v>0</v>
      </c>
      <c r="L374" s="65">
        <v>0</v>
      </c>
      <c r="M374" s="65">
        <v>0</v>
      </c>
      <c r="N374" s="65">
        <v>-9099873</v>
      </c>
      <c r="O374" s="24"/>
      <c r="P374" s="68">
        <f>CODIGOS2018[[#This Row],[RECAUDOS]]+CODIGOS2018[[#This Row],[AJUSTE]]</f>
        <v>-9099873</v>
      </c>
      <c r="Q37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4" s="60"/>
      <c r="T374" s="60"/>
      <c r="U374" s="26" t="s">
        <v>506</v>
      </c>
      <c r="V374" s="27" t="e">
        <f>IF(Q374="SALUD","SALUD",IF(CODIGOS2018[[#This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4" s="28">
        <v>10</v>
      </c>
      <c r="AA37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4" s="28" t="s">
        <v>491</v>
      </c>
      <c r="AC37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4" s="28" t="s">
        <v>461</v>
      </c>
      <c r="AE37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4" s="28" t="s">
        <v>371</v>
      </c>
      <c r="AG374" s="46" t="s">
        <v>462</v>
      </c>
      <c r="AH37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4" s="47" t="s">
        <v>327</v>
      </c>
      <c r="AJ37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4" s="72" t="str">
        <f>CONCATENATE(CODIGOS2018[[#This Row],[Código CGR]]," ",CODIGOS2018[[#This Row],[CGR OEI]]," ",CODIGOS2018[[#This Row],[CGR Dest]]," ",CODIGOS2018[[#This Row],[SIT FONDOS]])</f>
        <v>1.1.02.01.03.15 003 001 C</v>
      </c>
      <c r="AR374" s="73" t="e">
        <f>IF(AND(CODIGOS2018[[#This Row],[MARCA SALUD Y CONTRALORIA]]&lt;&gt;"SALUD",COUNTIF([1]!PLANOPROG[AUX LINEA],CODIGOS2018[[#This Row],[Aux PROG CGR]])=0),"INCLUIR","OK")</f>
        <v>#REF!</v>
      </c>
      <c r="AS374" s="72" t="str">
        <f>CONCATENATE(CODIGOS2018[[#This Row],[Código CGR]]," ",CODIGOS2018[[#This Row],[CGR OEI]]," ",CODIGOS2018[[#This Row],[CGR Dest]]," ",CODIGOS2018[[#This Row],[SIT FONDOS]]," ",CODIGOS2018[[#This Row],[CGR Tercero]])</f>
        <v>1.1.02.01.03.15 003 001 C 000000000000000</v>
      </c>
      <c r="AT374" s="73" t="e">
        <f>IF(AND(CODIGOS2018[[#This Row],[MARCA SALUD Y CONTRALORIA]]&lt;&gt;"SALUD",COUNTIF([1]!PLANOEJEC[AUX LINEA],CODIGOS2018[[#This Row],[Aux EJEC CGR]])=0),"INCLUIR","OK")</f>
        <v>#REF!</v>
      </c>
      <c r="AU37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4" s="76" t="str">
        <f t="shared" si="9"/>
        <v>1.1.02.01.03.15.10.</v>
      </c>
      <c r="AW374" s="77">
        <f>+LEN(CODIGOS2018[[#This Row],[POS PRE]])</f>
        <v>13</v>
      </c>
      <c r="AX374" s="76" t="b">
        <f>+EXACT(CODIGOS2018[[#This Row],[CODIGO AUTOMATICO CGR]],CODIGOS2018[[#This Row],[Código CGR]])</f>
        <v>0</v>
      </c>
      <c r="AY374" s="78" t="s">
        <v>324</v>
      </c>
      <c r="AZ374" s="78" t="b">
        <f>EXACT(CODIGOS2018[[#This Row],[Código FUT]],CODIGOS2018[[#This Row],[CODIFICACION MARCO FISCAL]])</f>
        <v>0</v>
      </c>
      <c r="BA374" s="81" t="e">
        <v>#N/A</v>
      </c>
      <c r="BB374" s="82" t="e">
        <f>EXACT(CODIGOS2018[[#This Row],[Código FUT]],CODIGOS2018[[#This Row],[REPORTE II TRIM]])</f>
        <v>#N/A</v>
      </c>
      <c r="BC374" s="135" t="s">
        <v>327</v>
      </c>
      <c r="BD374" s="135" t="b">
        <f>EXACT(CODIGOS2018[[#This Row],[Código FUT]],CODIGOS2018[[#This Row],[FUT DECRETO LIQ 2019]])</f>
        <v>1</v>
      </c>
    </row>
    <row r="375" spans="1:56" s="23" customFormat="1" ht="15" customHeight="1" x14ac:dyDescent="0.25">
      <c r="A37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110201031512 11020102 9999</v>
      </c>
      <c r="B375" s="66" t="s">
        <v>162</v>
      </c>
      <c r="C375" s="67">
        <v>1105</v>
      </c>
      <c r="D375" s="66" t="s">
        <v>747</v>
      </c>
      <c r="E375" s="67">
        <v>11020102</v>
      </c>
      <c r="F375" s="67">
        <v>9999</v>
      </c>
      <c r="G375" s="66" t="s">
        <v>748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  <c r="N375" s="65">
        <v>-453519</v>
      </c>
      <c r="O375" s="24"/>
      <c r="P375" s="68">
        <f>CODIGOS2018[[#This Row],[RECAUDOS]]+CODIGOS2018[[#This Row],[AJUSTE]]</f>
        <v>-453519</v>
      </c>
      <c r="Q37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5" s="60"/>
      <c r="T375" s="60"/>
      <c r="U375" s="26" t="s">
        <v>506</v>
      </c>
      <c r="V375" s="27" t="e">
        <f>IF(Q375="SALUD","SALUD",IF(CODIGOS2018[[#This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5" s="28">
        <v>10</v>
      </c>
      <c r="AA37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5" s="28" t="s">
        <v>460</v>
      </c>
      <c r="AC37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5" s="28" t="s">
        <v>461</v>
      </c>
      <c r="AE37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5" s="28" t="s">
        <v>371</v>
      </c>
      <c r="AG375" s="46" t="s">
        <v>462</v>
      </c>
      <c r="AH37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5" s="47" t="s">
        <v>327</v>
      </c>
      <c r="AJ37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5" s="72" t="str">
        <f>CONCATENATE(CODIGOS2018[[#This Row],[Código CGR]]," ",CODIGOS2018[[#This Row],[CGR OEI]]," ",CODIGOS2018[[#This Row],[CGR Dest]]," ",CODIGOS2018[[#This Row],[SIT FONDOS]])</f>
        <v>1.1.02.01.03.15 002 001 C</v>
      </c>
      <c r="AR375" s="73" t="e">
        <f>IF(AND(CODIGOS2018[[#This Row],[MARCA SALUD Y CONTRALORIA]]&lt;&gt;"SALUD",COUNTIF([1]!PLANOPROG[AUX LINEA],CODIGOS2018[[#This Row],[Aux PROG CGR]])=0),"INCLUIR","OK")</f>
        <v>#REF!</v>
      </c>
      <c r="AS375" s="72" t="str">
        <f>CONCATENATE(CODIGOS2018[[#This Row],[Código CGR]]," ",CODIGOS2018[[#This Row],[CGR OEI]]," ",CODIGOS2018[[#This Row],[CGR Dest]]," ",CODIGOS2018[[#This Row],[SIT FONDOS]]," ",CODIGOS2018[[#This Row],[CGR Tercero]])</f>
        <v>1.1.02.01.03.15 002 001 C 000000000000000</v>
      </c>
      <c r="AT375" s="73" t="e">
        <f>IF(AND(CODIGOS2018[[#This Row],[MARCA SALUD Y CONTRALORIA]]&lt;&gt;"SALUD",COUNTIF([1]!PLANOEJEC[AUX LINEA],CODIGOS2018[[#This Row],[Aux EJEC CGR]])=0),"INCLUIR","OK")</f>
        <v>#REF!</v>
      </c>
      <c r="AU37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5" s="76" t="str">
        <f t="shared" si="9"/>
        <v>1.1.02.01.03.15.12.</v>
      </c>
      <c r="AW375" s="77">
        <f>+LEN(CODIGOS2018[[#This Row],[POS PRE]])</f>
        <v>13</v>
      </c>
      <c r="AX375" s="76" t="b">
        <f>+EXACT(CODIGOS2018[[#This Row],[CODIGO AUTOMATICO CGR]],CODIGOS2018[[#This Row],[Código CGR]])</f>
        <v>0</v>
      </c>
      <c r="AY375" s="78" t="s">
        <v>324</v>
      </c>
      <c r="AZ375" s="78" t="b">
        <f>EXACT(CODIGOS2018[[#This Row],[Código FUT]],CODIGOS2018[[#This Row],[CODIFICACION MARCO FISCAL]])</f>
        <v>0</v>
      </c>
      <c r="BA375" s="81" t="e">
        <v>#N/A</v>
      </c>
      <c r="BB375" s="82" t="e">
        <f>EXACT(CODIGOS2018[[#This Row],[Código FUT]],CODIGOS2018[[#This Row],[REPORTE II TRIM]])</f>
        <v>#N/A</v>
      </c>
      <c r="BC375" s="135" t="e">
        <v>#N/A</v>
      </c>
      <c r="BD375" s="135" t="e">
        <f>EXACT(CODIGOS2018[[#This Row],[Código FUT]],CODIGOS2018[[#This Row],[FUT DECRETO LIQ 2019]])</f>
        <v>#N/A</v>
      </c>
    </row>
    <row r="376" spans="1:56" s="23" customFormat="1" ht="15" customHeight="1" x14ac:dyDescent="0.25">
      <c r="A37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110201039811 11020102 9999</v>
      </c>
      <c r="B376" s="66" t="s">
        <v>162</v>
      </c>
      <c r="C376" s="67">
        <v>1105</v>
      </c>
      <c r="D376" s="66" t="s">
        <v>749</v>
      </c>
      <c r="E376" s="67">
        <v>11020102</v>
      </c>
      <c r="F376" s="67">
        <v>9999</v>
      </c>
      <c r="G376" s="66" t="s">
        <v>750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  <c r="N376" s="65">
        <v>-8597674</v>
      </c>
      <c r="O376" s="24"/>
      <c r="P376" s="68">
        <f>CODIGOS2018[[#This Row],[RECAUDOS]]+CODIGOS2018[[#This Row],[AJUSTE]]</f>
        <v>-8597674</v>
      </c>
      <c r="Q37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6" s="60"/>
      <c r="T376" s="60"/>
      <c r="U376" s="26" t="s">
        <v>135</v>
      </c>
      <c r="V376" s="27" t="e">
        <f>IF(Q376="SALUD","SALUD",IF(CODIGOS2018[[#This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6" s="28">
        <v>10</v>
      </c>
      <c r="AA37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6" s="28" t="s">
        <v>491</v>
      </c>
      <c r="AC37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6" s="28" t="s">
        <v>461</v>
      </c>
      <c r="AE37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6" s="28" t="s">
        <v>371</v>
      </c>
      <c r="AG376" s="46" t="s">
        <v>462</v>
      </c>
      <c r="AH37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6" s="47" t="s">
        <v>771</v>
      </c>
      <c r="AJ37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6" s="72" t="str">
        <f>CONCATENATE(CODIGOS2018[[#This Row],[Código CGR]]," ",CODIGOS2018[[#This Row],[CGR OEI]]," ",CODIGOS2018[[#This Row],[CGR Dest]]," ",CODIGOS2018[[#This Row],[SIT FONDOS]])</f>
        <v>1.1.02.01.03.98 003 001 C</v>
      </c>
      <c r="AR376" s="73" t="e">
        <f>IF(AND(CODIGOS2018[[#This Row],[MARCA SALUD Y CONTRALORIA]]&lt;&gt;"SALUD",COUNTIF([1]!PLANOPROG[AUX LINEA],CODIGOS2018[[#This Row],[Aux PROG CGR]])=0),"INCLUIR","OK")</f>
        <v>#REF!</v>
      </c>
      <c r="AS376" s="72" t="str">
        <f>CONCATENATE(CODIGOS2018[[#This Row],[Código CGR]]," ",CODIGOS2018[[#This Row],[CGR OEI]]," ",CODIGOS2018[[#This Row],[CGR Dest]]," ",CODIGOS2018[[#This Row],[SIT FONDOS]]," ",CODIGOS2018[[#This Row],[CGR Tercero]])</f>
        <v>1.1.02.01.03.98 003 001 C 000000000000000</v>
      </c>
      <c r="AT376" s="73" t="e">
        <f>IF(AND(CODIGOS2018[[#This Row],[MARCA SALUD Y CONTRALORIA]]&lt;&gt;"SALUD",COUNTIF([1]!PLANOEJEC[AUX LINEA],CODIGOS2018[[#This Row],[Aux EJEC CGR]])=0),"INCLUIR","OK")</f>
        <v>#REF!</v>
      </c>
      <c r="AU37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6" s="76" t="str">
        <f t="shared" si="9"/>
        <v>1.1.02.01.03.98.11.</v>
      </c>
      <c r="AW376" s="77">
        <f>+LEN(CODIGOS2018[[#This Row],[POS PRE]])</f>
        <v>13</v>
      </c>
      <c r="AX376" s="76" t="b">
        <f>+EXACT(CODIGOS2018[[#This Row],[CODIGO AUTOMATICO CGR]],CODIGOS2018[[#This Row],[Código CGR]])</f>
        <v>0</v>
      </c>
      <c r="AY376" s="78" t="s">
        <v>329</v>
      </c>
      <c r="AZ376" s="78" t="b">
        <f>EXACT(CODIGOS2018[[#This Row],[Código FUT]],CODIGOS2018[[#This Row],[CODIFICACION MARCO FISCAL]])</f>
        <v>0</v>
      </c>
      <c r="BA376" s="81" t="e">
        <v>#N/A</v>
      </c>
      <c r="BB376" s="82" t="e">
        <f>EXACT(CODIGOS2018[[#This Row],[Código FUT]],CODIGOS2018[[#This Row],[REPORTE II TRIM]])</f>
        <v>#N/A</v>
      </c>
      <c r="BC376" s="135" t="s">
        <v>771</v>
      </c>
      <c r="BD376" s="135" t="b">
        <f>EXACT(CODIGOS2018[[#This Row],[Código FUT]],CODIGOS2018[[#This Row],[FUT DECRETO LIQ 2019]])</f>
        <v>1</v>
      </c>
    </row>
    <row r="377" spans="1:56" s="23" customFormat="1" ht="15" customHeight="1" x14ac:dyDescent="0.25">
      <c r="A37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110201039812 11020102 9999</v>
      </c>
      <c r="B377" s="66" t="s">
        <v>162</v>
      </c>
      <c r="C377" s="67">
        <v>1105</v>
      </c>
      <c r="D377" s="66" t="s">
        <v>751</v>
      </c>
      <c r="E377" s="67">
        <v>11020102</v>
      </c>
      <c r="F377" s="67">
        <v>9999</v>
      </c>
      <c r="G377" s="66" t="s">
        <v>752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  <c r="N377" s="65">
        <v>-1016631</v>
      </c>
      <c r="O377" s="24"/>
      <c r="P377" s="68">
        <f>CODIGOS2018[[#This Row],[RECAUDOS]]+CODIGOS2018[[#This Row],[AJUSTE]]</f>
        <v>-1016631</v>
      </c>
      <c r="Q37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7" s="60"/>
      <c r="T377" s="60"/>
      <c r="U377" s="26" t="s">
        <v>135</v>
      </c>
      <c r="V377" s="27" t="e">
        <f>IF(Q377="SALUD","SALUD",IF(CODIGOS2018[[#This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7" s="28">
        <v>10</v>
      </c>
      <c r="AA37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7" s="28" t="s">
        <v>460</v>
      </c>
      <c r="AC37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7" s="28" t="s">
        <v>461</v>
      </c>
      <c r="AE37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7" s="28" t="s">
        <v>371</v>
      </c>
      <c r="AG377" s="46" t="s">
        <v>462</v>
      </c>
      <c r="AH37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7" s="156" t="s">
        <v>771</v>
      </c>
      <c r="AJ37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7" s="72" t="str">
        <f>CONCATENATE(CODIGOS2018[[#This Row],[Código CGR]]," ",CODIGOS2018[[#This Row],[CGR OEI]]," ",CODIGOS2018[[#This Row],[CGR Dest]]," ",CODIGOS2018[[#This Row],[SIT FONDOS]])</f>
        <v>1.1.02.01.03.98 002 001 C</v>
      </c>
      <c r="AR377" s="73" t="e">
        <f>IF(AND(CODIGOS2018[[#This Row],[MARCA SALUD Y CONTRALORIA]]&lt;&gt;"SALUD",COUNTIF([1]!PLANOPROG[AUX LINEA],CODIGOS2018[[#This Row],[Aux PROG CGR]])=0),"INCLUIR","OK")</f>
        <v>#REF!</v>
      </c>
      <c r="AS377" s="72" t="str">
        <f>CONCATENATE(CODIGOS2018[[#This Row],[Código CGR]]," ",CODIGOS2018[[#This Row],[CGR OEI]]," ",CODIGOS2018[[#This Row],[CGR Dest]]," ",CODIGOS2018[[#This Row],[SIT FONDOS]]," ",CODIGOS2018[[#This Row],[CGR Tercero]])</f>
        <v>1.1.02.01.03.98 002 001 C 000000000000000</v>
      </c>
      <c r="AT377" s="73" t="e">
        <f>IF(AND(CODIGOS2018[[#This Row],[MARCA SALUD Y CONTRALORIA]]&lt;&gt;"SALUD",COUNTIF([1]!PLANOEJEC[AUX LINEA],CODIGOS2018[[#This Row],[Aux EJEC CGR]])=0),"INCLUIR","OK")</f>
        <v>#REF!</v>
      </c>
      <c r="AU37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7" s="76" t="str">
        <f t="shared" si="9"/>
        <v>1.1.02.01.03.98.12.</v>
      </c>
      <c r="AW377" s="77">
        <f>+LEN(CODIGOS2018[[#This Row],[POS PRE]])</f>
        <v>13</v>
      </c>
      <c r="AX377" s="76" t="b">
        <f>+EXACT(CODIGOS2018[[#This Row],[CODIGO AUTOMATICO CGR]],CODIGOS2018[[#This Row],[Código CGR]])</f>
        <v>0</v>
      </c>
      <c r="AY377" s="78" t="s">
        <v>329</v>
      </c>
      <c r="AZ377" s="78" t="b">
        <f>EXACT(CODIGOS2018[[#This Row],[Código FUT]],CODIGOS2018[[#This Row],[CODIFICACION MARCO FISCAL]])</f>
        <v>0</v>
      </c>
      <c r="BA377" s="81" t="e">
        <v>#N/A</v>
      </c>
      <c r="BB377" s="82" t="e">
        <f>EXACT(CODIGOS2018[[#This Row],[Código FUT]],CODIGOS2018[[#This Row],[REPORTE II TRIM]])</f>
        <v>#N/A</v>
      </c>
      <c r="BC377" s="135" t="e">
        <v>#N/A</v>
      </c>
      <c r="BD377" s="135" t="e">
        <f>EXACT(CODIGOS2018[[#This Row],[Código FUT]],CODIGOS2018[[#This Row],[FUT DECRETO LIQ 2019]])</f>
        <v>#N/A</v>
      </c>
    </row>
    <row r="378" spans="1:56" s="23" customFormat="1" ht="15" customHeight="1" x14ac:dyDescent="0.25">
      <c r="A37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1202030101 9999 9999</v>
      </c>
      <c r="B378" s="66" t="s">
        <v>162</v>
      </c>
      <c r="C378" s="67">
        <v>1105</v>
      </c>
      <c r="D378" s="66" t="s">
        <v>38</v>
      </c>
      <c r="E378" s="67">
        <v>9999</v>
      </c>
      <c r="F378" s="67">
        <v>9999</v>
      </c>
      <c r="G378" s="66" t="s">
        <v>403</v>
      </c>
      <c r="H378" s="65">
        <v>0</v>
      </c>
      <c r="I378" s="65">
        <v>0</v>
      </c>
      <c r="J378" s="65">
        <v>0</v>
      </c>
      <c r="K378" s="65">
        <v>0</v>
      </c>
      <c r="L378" s="65">
        <v>0</v>
      </c>
      <c r="M378" s="65">
        <v>0</v>
      </c>
      <c r="N378" s="65">
        <v>0</v>
      </c>
      <c r="O378" s="24"/>
      <c r="P378" s="68">
        <f>CODIGOS2018[[#This Row],[RECAUDOS]]+CODIGOS2018[[#This Row],[AJUSTE]]</f>
        <v>0</v>
      </c>
      <c r="Q37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8" s="60"/>
      <c r="T378" s="60"/>
      <c r="U378" s="26" t="s">
        <v>533</v>
      </c>
      <c r="V378" s="27" t="e">
        <f>IF(Q378="SALUD","SALUD",IF(CODIGOS2018[[#This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8" s="28">
        <v>10</v>
      </c>
      <c r="AA37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8" s="28" t="s">
        <v>510</v>
      </c>
      <c r="AC37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8" s="28" t="s">
        <v>510</v>
      </c>
      <c r="AE37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8" s="28" t="s">
        <v>371</v>
      </c>
      <c r="AG378" s="46" t="s">
        <v>462</v>
      </c>
      <c r="AH37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8" s="47" t="s">
        <v>366</v>
      </c>
      <c r="AJ37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8" s="72" t="str">
        <f>CONCATENATE(CODIGOS2018[[#This Row],[Código CGR]]," ",CODIGOS2018[[#This Row],[CGR OEI]]," ",CODIGOS2018[[#This Row],[CGR Dest]]," ",CODIGOS2018[[#This Row],[SIT FONDOS]])</f>
        <v>1.2.02.03.01.01.98 040 040 C</v>
      </c>
      <c r="AR378" s="73" t="e">
        <f>IF(AND(CODIGOS2018[[#This Row],[MARCA SALUD Y CONTRALORIA]]&lt;&gt;"SALUD",COUNTIF([1]!PLANOPROG[AUX LINEA],CODIGOS2018[[#This Row],[Aux PROG CGR]])=0),"INCLUIR","OK")</f>
        <v>#REF!</v>
      </c>
      <c r="AS378" s="72" t="str">
        <f>CONCATENATE(CODIGOS2018[[#This Row],[Código CGR]]," ",CODIGOS2018[[#This Row],[CGR OEI]]," ",CODIGOS2018[[#This Row],[CGR Dest]]," ",CODIGOS2018[[#This Row],[SIT FONDOS]]," ",CODIGOS2018[[#This Row],[CGR Tercero]])</f>
        <v>1.2.02.03.01.01.98 040 040 C 000000000000000</v>
      </c>
      <c r="AT378" s="73" t="e">
        <f>IF(AND(CODIGOS2018[[#This Row],[MARCA SALUD Y CONTRALORIA]]&lt;&gt;"SALUD",COUNTIF([1]!PLANOEJEC[AUX LINEA],CODIGOS2018[[#This Row],[Aux EJEC CGR]])=0),"INCLUIR","OK")</f>
        <v>#REF!</v>
      </c>
      <c r="AU37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8" s="76" t="str">
        <f t="shared" si="9"/>
        <v>1.2.02.03.01.01..</v>
      </c>
      <c r="AW378" s="77">
        <f>+LEN(CODIGOS2018[[#This Row],[POS PRE]])</f>
        <v>11</v>
      </c>
      <c r="AX378" s="76" t="b">
        <f>+EXACT(CODIGOS2018[[#This Row],[CODIGO AUTOMATICO CGR]],CODIGOS2018[[#This Row],[Código CGR]])</f>
        <v>0</v>
      </c>
      <c r="AY378" s="78" t="s">
        <v>370</v>
      </c>
      <c r="AZ378" s="78" t="b">
        <f>EXACT(CODIGOS2018[[#This Row],[Código FUT]],CODIGOS2018[[#This Row],[CODIFICACION MARCO FISCAL]])</f>
        <v>0</v>
      </c>
      <c r="BA378" s="81" t="e">
        <v>#N/A</v>
      </c>
      <c r="BB378" s="82" t="e">
        <f>EXACT(CODIGOS2018[[#This Row],[Código FUT]],CODIGOS2018[[#This Row],[REPORTE II TRIM]])</f>
        <v>#N/A</v>
      </c>
      <c r="BC378" s="135" t="e">
        <v>#N/A</v>
      </c>
      <c r="BD378" s="135" t="e">
        <f>EXACT(CODIGOS2018[[#This Row],[Código FUT]],CODIGOS2018[[#This Row],[FUT DECRETO LIQ 2019]])</f>
        <v>#N/A</v>
      </c>
    </row>
    <row r="379" spans="1:56" s="23" customFormat="1" ht="15" customHeight="1" x14ac:dyDescent="0.25">
      <c r="A37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1202030102 11020201 9999</v>
      </c>
      <c r="B379" s="66" t="s">
        <v>162</v>
      </c>
      <c r="C379" s="67">
        <v>1105</v>
      </c>
      <c r="D379" s="66" t="s">
        <v>39</v>
      </c>
      <c r="E379" s="67">
        <v>11020201</v>
      </c>
      <c r="F379" s="67">
        <v>9999</v>
      </c>
      <c r="G379" s="66" t="s">
        <v>404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  <c r="N379" s="65">
        <v>0</v>
      </c>
      <c r="O379" s="24"/>
      <c r="P379" s="68">
        <f>CODIGOS2018[[#This Row],[RECAUDOS]]+CODIGOS2018[[#This Row],[AJUSTE]]</f>
        <v>0</v>
      </c>
      <c r="Q37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7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79" s="60"/>
      <c r="T379" s="60"/>
      <c r="U379" s="26" t="s">
        <v>533</v>
      </c>
      <c r="V379" s="27" t="e">
        <f>IF(Q379="SALUD","SALUD",IF(CODIGOS2018[[#This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7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7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7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79" s="28">
        <v>10</v>
      </c>
      <c r="AA37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79" s="28" t="s">
        <v>510</v>
      </c>
      <c r="AC37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79" s="28" t="s">
        <v>510</v>
      </c>
      <c r="AE37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79" s="28" t="s">
        <v>371</v>
      </c>
      <c r="AG379" s="46" t="s">
        <v>462</v>
      </c>
      <c r="AH37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79" s="47" t="s">
        <v>366</v>
      </c>
      <c r="AJ37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7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7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7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79" s="72" t="str">
        <f>CONCATENATE(CODIGOS2018[[#This Row],[Código CGR]]," ",CODIGOS2018[[#This Row],[CGR OEI]]," ",CODIGOS2018[[#This Row],[CGR Dest]]," ",CODIGOS2018[[#This Row],[SIT FONDOS]])</f>
        <v>1.2.02.03.01.01.98 040 040 C</v>
      </c>
      <c r="AR379" s="73" t="e">
        <f>IF(AND(CODIGOS2018[[#This Row],[MARCA SALUD Y CONTRALORIA]]&lt;&gt;"SALUD",COUNTIF([1]!PLANOPROG[AUX LINEA],CODIGOS2018[[#This Row],[Aux PROG CGR]])=0),"INCLUIR","OK")</f>
        <v>#REF!</v>
      </c>
      <c r="AS379" s="72" t="str">
        <f>CONCATENATE(CODIGOS2018[[#This Row],[Código CGR]]," ",CODIGOS2018[[#This Row],[CGR OEI]]," ",CODIGOS2018[[#This Row],[CGR Dest]]," ",CODIGOS2018[[#This Row],[SIT FONDOS]]," ",CODIGOS2018[[#This Row],[CGR Tercero]])</f>
        <v>1.2.02.03.01.01.98 040 040 C 000000000000000</v>
      </c>
      <c r="AT379" s="73" t="e">
        <f>IF(AND(CODIGOS2018[[#This Row],[MARCA SALUD Y CONTRALORIA]]&lt;&gt;"SALUD",COUNTIF([1]!PLANOEJEC[AUX LINEA],CODIGOS2018[[#This Row],[Aux EJEC CGR]])=0),"INCLUIR","OK")</f>
        <v>#REF!</v>
      </c>
      <c r="AU37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79" s="76" t="str">
        <f t="shared" si="9"/>
        <v>1.2.02.03.01.02..</v>
      </c>
      <c r="AW379" s="77">
        <f>+LEN(CODIGOS2018[[#This Row],[POS PRE]])</f>
        <v>11</v>
      </c>
      <c r="AX379" s="76" t="b">
        <f>+EXACT(CODIGOS2018[[#This Row],[CODIGO AUTOMATICO CGR]],CODIGOS2018[[#This Row],[Código CGR]])</f>
        <v>0</v>
      </c>
      <c r="AY379" s="78" t="s">
        <v>366</v>
      </c>
      <c r="AZ379" s="78" t="b">
        <f>EXACT(CODIGOS2018[[#This Row],[Código FUT]],CODIGOS2018[[#This Row],[CODIFICACION MARCO FISCAL]])</f>
        <v>1</v>
      </c>
      <c r="BA379" s="81" t="e">
        <v>#N/A</v>
      </c>
      <c r="BB379" s="82" t="e">
        <f>EXACT(CODIGOS2018[[#This Row],[Código FUT]],CODIGOS2018[[#This Row],[REPORTE II TRIM]])</f>
        <v>#N/A</v>
      </c>
      <c r="BC379" s="135" t="e">
        <v>#N/A</v>
      </c>
      <c r="BD379" s="135" t="e">
        <f>EXACT(CODIGOS2018[[#This Row],[Código FUT]],CODIGOS2018[[#This Row],[FUT DECRETO LIQ 2019]])</f>
        <v>#N/A</v>
      </c>
    </row>
    <row r="380" spans="1:56" s="23" customFormat="1" ht="15" customHeight="1" x14ac:dyDescent="0.25">
      <c r="A38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0-0021 1105 110102310301 11010201 9999</v>
      </c>
      <c r="B380" s="66" t="s">
        <v>176</v>
      </c>
      <c r="C380" s="67">
        <v>1105</v>
      </c>
      <c r="D380" s="66" t="s">
        <v>9</v>
      </c>
      <c r="E380" s="67">
        <v>11010201</v>
      </c>
      <c r="F380" s="67">
        <v>9999</v>
      </c>
      <c r="G380" s="66" t="s">
        <v>159</v>
      </c>
      <c r="H380" s="65">
        <v>0</v>
      </c>
      <c r="I380" s="65">
        <v>0</v>
      </c>
      <c r="J380" s="65">
        <v>0</v>
      </c>
      <c r="K380" s="65">
        <v>0</v>
      </c>
      <c r="L380" s="65">
        <v>0</v>
      </c>
      <c r="M380" s="65">
        <v>0</v>
      </c>
      <c r="N380" s="65">
        <v>0</v>
      </c>
      <c r="O380" s="24"/>
      <c r="P380" s="68">
        <f>CODIGOS2018[[#This Row],[RECAUDOS]]+CODIGOS2018[[#This Row],[AJUSTE]]</f>
        <v>0</v>
      </c>
      <c r="Q38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0" s="60"/>
      <c r="T380" s="83" t="s">
        <v>979</v>
      </c>
      <c r="U380" s="26" t="s">
        <v>940</v>
      </c>
      <c r="V380" s="27" t="e">
        <f>IF(Q380="SALUD","SALUD",IF(CODIGOS2018[[#This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0" s="28">
        <v>10</v>
      </c>
      <c r="AA38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0" s="28" t="s">
        <v>460</v>
      </c>
      <c r="AC38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0" s="28" t="s">
        <v>470</v>
      </c>
      <c r="AE38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0" s="28" t="s">
        <v>371</v>
      </c>
      <c r="AG380" s="46" t="s">
        <v>462</v>
      </c>
      <c r="AH38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0" s="47" t="s">
        <v>288</v>
      </c>
      <c r="AJ38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0" s="72" t="str">
        <f>CONCATENATE(CODIGOS2018[[#This Row],[Código CGR]]," ",CODIGOS2018[[#This Row],[CGR OEI]]," ",CODIGOS2018[[#This Row],[CGR Dest]]," ",CODIGOS2018[[#This Row],[SIT FONDOS]])</f>
        <v>1.1.01.02.31.03.03.01 002 010 C</v>
      </c>
      <c r="AR380" s="73" t="e">
        <f>IF(AND(CODIGOS2018[[#This Row],[MARCA SALUD Y CONTRALORIA]]&lt;&gt;"SALUD",COUNTIF([1]!PLANOPROG[AUX LINEA],CODIGOS2018[[#This Row],[Aux PROG CGR]])=0),"INCLUIR","OK")</f>
        <v>#REF!</v>
      </c>
      <c r="AS380" s="72" t="str">
        <f>CONCATENATE(CODIGOS2018[[#This Row],[Código CGR]]," ",CODIGOS2018[[#This Row],[CGR OEI]]," ",CODIGOS2018[[#This Row],[CGR Dest]]," ",CODIGOS2018[[#This Row],[SIT FONDOS]]," ",CODIGOS2018[[#This Row],[CGR Tercero]])</f>
        <v>1.1.01.02.31.03.03.01 002 010 C 000000000000000</v>
      </c>
      <c r="AT380" s="73" t="e">
        <f>IF(AND(CODIGOS2018[[#This Row],[MARCA SALUD Y CONTRALORIA]]&lt;&gt;"SALUD",COUNTIF([1]!PLANOEJEC[AUX LINEA],CODIGOS2018[[#This Row],[Aux EJEC CGR]])=0),"INCLUIR","OK")</f>
        <v>#REF!</v>
      </c>
      <c r="AU38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0" s="76" t="str">
        <f t="shared" si="9"/>
        <v>1.1.01.02.31.03.01.</v>
      </c>
      <c r="AW380" s="77">
        <f>+LEN(CODIGOS2018[[#This Row],[POS PRE]])</f>
        <v>13</v>
      </c>
      <c r="AX380" s="76" t="b">
        <f>+EXACT(CODIGOS2018[[#This Row],[CODIGO AUTOMATICO CGR]],CODIGOS2018[[#This Row],[Código CGR]])</f>
        <v>0</v>
      </c>
      <c r="AY380" s="78" t="s">
        <v>285</v>
      </c>
      <c r="AZ380" s="78" t="b">
        <f>EXACT(CODIGOS2018[[#This Row],[Código FUT]],CODIGOS2018[[#This Row],[CODIFICACION MARCO FISCAL]])</f>
        <v>0</v>
      </c>
      <c r="BA380" s="81" t="e">
        <v>#N/A</v>
      </c>
      <c r="BB380" s="82" t="e">
        <f>EXACT(CODIGOS2018[[#This Row],[Código FUT]],CODIGOS2018[[#This Row],[REPORTE II TRIM]])</f>
        <v>#N/A</v>
      </c>
      <c r="BC380" s="135" t="e">
        <v>#N/A</v>
      </c>
      <c r="BD380" s="135" t="e">
        <f>EXACT(CODIGOS2018[[#This Row],[Código FUT]],CODIGOS2018[[#This Row],[FUT DECRETO LIQ 2019]])</f>
        <v>#N/A</v>
      </c>
    </row>
    <row r="381" spans="1:56" s="23" customFormat="1" ht="15" customHeight="1" x14ac:dyDescent="0.25">
      <c r="A38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0-0021 1105 110102310301 11020102 9999</v>
      </c>
      <c r="B381" s="66" t="s">
        <v>176</v>
      </c>
      <c r="C381" s="67">
        <v>1105</v>
      </c>
      <c r="D381" s="66" t="s">
        <v>9</v>
      </c>
      <c r="E381" s="67">
        <v>11020102</v>
      </c>
      <c r="F381" s="67">
        <v>9999</v>
      </c>
      <c r="G381" s="66" t="s">
        <v>159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  <c r="N381" s="65">
        <v>0</v>
      </c>
      <c r="O381" s="24"/>
      <c r="P381" s="68">
        <f>CODIGOS2018[[#This Row],[RECAUDOS]]+CODIGOS2018[[#This Row],[AJUSTE]]</f>
        <v>0</v>
      </c>
      <c r="Q38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1" s="60"/>
      <c r="T381" s="83" t="s">
        <v>979</v>
      </c>
      <c r="U381" s="26" t="s">
        <v>940</v>
      </c>
      <c r="V381" s="27" t="e">
        <f>IF(Q381="SALUD","SALUD",IF(CODIGOS2018[[#This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1" s="28">
        <v>10</v>
      </c>
      <c r="AA38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1" s="28" t="s">
        <v>460</v>
      </c>
      <c r="AC38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1" s="28" t="s">
        <v>470</v>
      </c>
      <c r="AE38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1" s="28" t="s">
        <v>371</v>
      </c>
      <c r="AG381" s="46" t="s">
        <v>462</v>
      </c>
      <c r="AH38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1" s="47" t="s">
        <v>288</v>
      </c>
      <c r="AJ38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1" s="72" t="str">
        <f>CONCATENATE(CODIGOS2018[[#This Row],[Código CGR]]," ",CODIGOS2018[[#This Row],[CGR OEI]]," ",CODIGOS2018[[#This Row],[CGR Dest]]," ",CODIGOS2018[[#This Row],[SIT FONDOS]])</f>
        <v>1.1.01.02.31.03.03.01 002 010 C</v>
      </c>
      <c r="AR381" s="73" t="e">
        <f>IF(AND(CODIGOS2018[[#This Row],[MARCA SALUD Y CONTRALORIA]]&lt;&gt;"SALUD",COUNTIF([1]!PLANOPROG[AUX LINEA],CODIGOS2018[[#This Row],[Aux PROG CGR]])=0),"INCLUIR","OK")</f>
        <v>#REF!</v>
      </c>
      <c r="AS381" s="72" t="str">
        <f>CONCATENATE(CODIGOS2018[[#This Row],[Código CGR]]," ",CODIGOS2018[[#This Row],[CGR OEI]]," ",CODIGOS2018[[#This Row],[CGR Dest]]," ",CODIGOS2018[[#This Row],[SIT FONDOS]]," ",CODIGOS2018[[#This Row],[CGR Tercero]])</f>
        <v>1.1.01.02.31.03.03.01 002 010 C 000000000000000</v>
      </c>
      <c r="AT381" s="73" t="e">
        <f>IF(AND(CODIGOS2018[[#This Row],[MARCA SALUD Y CONTRALORIA]]&lt;&gt;"SALUD",COUNTIF([1]!PLANOEJEC[AUX LINEA],CODIGOS2018[[#This Row],[Aux EJEC CGR]])=0),"INCLUIR","OK")</f>
        <v>#REF!</v>
      </c>
      <c r="AU38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1" s="76" t="str">
        <f t="shared" si="9"/>
        <v>1.1.01.02.31.03.01.</v>
      </c>
      <c r="AW381" s="77">
        <f>+LEN(CODIGOS2018[[#This Row],[POS PRE]])</f>
        <v>13</v>
      </c>
      <c r="AX381" s="76" t="b">
        <f>+EXACT(CODIGOS2018[[#This Row],[CODIGO AUTOMATICO CGR]],CODIGOS2018[[#This Row],[Código CGR]])</f>
        <v>0</v>
      </c>
      <c r="AY381" s="78" t="s">
        <v>285</v>
      </c>
      <c r="AZ381" s="78" t="b">
        <f>EXACT(CODIGOS2018[[#This Row],[Código FUT]],CODIGOS2018[[#This Row],[CODIFICACION MARCO FISCAL]])</f>
        <v>0</v>
      </c>
      <c r="BA381" s="81" t="e">
        <v>#N/A</v>
      </c>
      <c r="BB381" s="82" t="e">
        <f>EXACT(CODIGOS2018[[#This Row],[Código FUT]],CODIGOS2018[[#This Row],[REPORTE II TRIM]])</f>
        <v>#N/A</v>
      </c>
      <c r="BC381" s="135" t="e">
        <v>#N/A</v>
      </c>
      <c r="BD381" s="135" t="e">
        <f>EXACT(CODIGOS2018[[#This Row],[Código FUT]],CODIGOS2018[[#This Row],[FUT DECRETO LIQ 2019]])</f>
        <v>#N/A</v>
      </c>
    </row>
    <row r="382" spans="1:56" s="23" customFormat="1" ht="15" customHeight="1" x14ac:dyDescent="0.25">
      <c r="A38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0-0213 1105 110202030103010198 12020301 9999</v>
      </c>
      <c r="B382" s="66" t="s">
        <v>219</v>
      </c>
      <c r="C382" s="67">
        <v>1105</v>
      </c>
      <c r="D382" s="66" t="s">
        <v>56</v>
      </c>
      <c r="E382" s="67">
        <v>12020301</v>
      </c>
      <c r="F382" s="67">
        <v>9999</v>
      </c>
      <c r="G382" s="66" t="s">
        <v>131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  <c r="N382" s="65">
        <v>0</v>
      </c>
      <c r="O382" s="24"/>
      <c r="P382" s="68">
        <f>CODIGOS2018[[#This Row],[RECAUDOS]]+CODIGOS2018[[#This Row],[AJUSTE]]</f>
        <v>0</v>
      </c>
      <c r="Q38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2" s="60"/>
      <c r="T382" s="60"/>
      <c r="U382" s="26" t="s">
        <v>518</v>
      </c>
      <c r="V382" s="27" t="e">
        <f>IF(Q382="SALUD","SALUD",IF(CODIGOS2018[[#This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2" s="28">
        <v>10</v>
      </c>
      <c r="AA38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2" s="28" t="s">
        <v>471</v>
      </c>
      <c r="AC38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2" s="28" t="s">
        <v>460</v>
      </c>
      <c r="AE38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2" s="28" t="s">
        <v>371</v>
      </c>
      <c r="AG382" s="46" t="s">
        <v>540</v>
      </c>
      <c r="AH38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2" s="47" t="s">
        <v>772</v>
      </c>
      <c r="AJ38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2" s="72" t="str">
        <f>CONCATENATE(CODIGOS2018[[#This Row],[Código CGR]]," ",CODIGOS2018[[#This Row],[CGR OEI]]," ",CODIGOS2018[[#This Row],[CGR Dest]]," ",CODIGOS2018[[#This Row],[SIT FONDOS]])</f>
        <v>1.1.02.02.03.01.01.15 019 002 C</v>
      </c>
      <c r="AR382" s="73" t="e">
        <f>IF(AND(CODIGOS2018[[#This Row],[MARCA SALUD Y CONTRALORIA]]&lt;&gt;"SALUD",COUNTIF([1]!PLANOPROG[AUX LINEA],CODIGOS2018[[#This Row],[Aux PROG CGR]])=0),"INCLUIR","OK")</f>
        <v>#REF!</v>
      </c>
      <c r="AS382" s="72" t="str">
        <f>CONCATENATE(CODIGOS2018[[#This Row],[Código CGR]]," ",CODIGOS2018[[#This Row],[CGR OEI]]," ",CODIGOS2018[[#This Row],[CGR Dest]]," ",CODIGOS2018[[#This Row],[SIT FONDOS]]," ",CODIGOS2018[[#This Row],[CGR Tercero]])</f>
        <v>1.1.02.02.03.01.01.15 019 002 C 012201010000000</v>
      </c>
      <c r="AT382" s="73" t="e">
        <f>IF(AND(CODIGOS2018[[#This Row],[MARCA SALUD Y CONTRALORIA]]&lt;&gt;"SALUD",COUNTIF([1]!PLANOEJEC[AUX LINEA],CODIGOS2018[[#This Row],[Aux EJEC CGR]])=0),"INCLUIR","OK")</f>
        <v>#REF!</v>
      </c>
      <c r="AU38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2" s="76" t="str">
        <f t="shared" si="9"/>
        <v>1.1.02.02.03.01.03.01</v>
      </c>
      <c r="AW382" s="77">
        <f>+LEN(CODIGOS2018[[#This Row],[POS PRE]])</f>
        <v>19</v>
      </c>
      <c r="AX382" s="76" t="b">
        <f>+EXACT(CODIGOS2018[[#This Row],[CODIGO AUTOMATICO CGR]],CODIGOS2018[[#This Row],[Código CGR]])</f>
        <v>0</v>
      </c>
      <c r="AY382" s="78" t="s">
        <v>345</v>
      </c>
      <c r="AZ382" s="78" t="b">
        <f>EXACT(CODIGOS2018[[#This Row],[Código FUT]],CODIGOS2018[[#This Row],[CODIFICACION MARCO FISCAL]])</f>
        <v>0</v>
      </c>
      <c r="BA382" s="81" t="e">
        <v>#N/A</v>
      </c>
      <c r="BB382" s="82" t="e">
        <f>EXACT(CODIGOS2018[[#This Row],[Código FUT]],CODIGOS2018[[#This Row],[REPORTE II TRIM]])</f>
        <v>#N/A</v>
      </c>
      <c r="BC382" s="135" t="e">
        <v>#N/A</v>
      </c>
      <c r="BD382" s="135" t="e">
        <f>EXACT(CODIGOS2018[[#This Row],[Código FUT]],CODIGOS2018[[#This Row],[FUT DECRETO LIQ 2019]])</f>
        <v>#N/A</v>
      </c>
    </row>
    <row r="383" spans="1:56" s="23" customFormat="1" ht="15" customHeight="1" x14ac:dyDescent="0.25">
      <c r="A38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0-0277 1105 1202010505 12020102 9999</v>
      </c>
      <c r="B383" s="66" t="s">
        <v>753</v>
      </c>
      <c r="C383" s="67">
        <v>1105</v>
      </c>
      <c r="D383" s="66" t="s">
        <v>66</v>
      </c>
      <c r="E383" s="67">
        <v>12020102</v>
      </c>
      <c r="F383" s="67">
        <v>9999</v>
      </c>
      <c r="G383" s="66" t="s">
        <v>422</v>
      </c>
      <c r="H383" s="65">
        <v>0</v>
      </c>
      <c r="I383" s="65">
        <v>0</v>
      </c>
      <c r="J383" s="65">
        <v>0</v>
      </c>
      <c r="K383" s="65">
        <v>-15000000000</v>
      </c>
      <c r="L383" s="65">
        <v>0</v>
      </c>
      <c r="M383" s="65">
        <v>-15000000000</v>
      </c>
      <c r="N383" s="65">
        <v>-10906289831</v>
      </c>
      <c r="O383" s="24"/>
      <c r="P383" s="68">
        <f>CODIGOS2018[[#This Row],[RECAUDOS]]+CODIGOS2018[[#This Row],[AJUSTE]]</f>
        <v>-10906289831</v>
      </c>
      <c r="Q38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3" s="60"/>
      <c r="T383" s="60"/>
      <c r="U383" s="26" t="s">
        <v>537</v>
      </c>
      <c r="V383" s="27" t="e">
        <f>IF(Q383="SALUD","SALUD",IF(CODIGOS2018[[#This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3" s="28">
        <v>10</v>
      </c>
      <c r="AA38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3" s="28" t="s">
        <v>530</v>
      </c>
      <c r="AC38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3" s="28" t="s">
        <v>527</v>
      </c>
      <c r="AE38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3" s="28" t="s">
        <v>270</v>
      </c>
      <c r="AG383" s="46" t="s">
        <v>541</v>
      </c>
      <c r="AH38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3" s="47" t="s">
        <v>353</v>
      </c>
      <c r="AJ38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3" s="72" t="str">
        <f>CONCATENATE(CODIGOS2018[[#This Row],[Código CGR]]," ",CODIGOS2018[[#This Row],[CGR OEI]]," ",CODIGOS2018[[#This Row],[CGR Dest]]," ",CODIGOS2018[[#This Row],[SIT FONDOS]])</f>
        <v>1.2.02.11 047 068 S</v>
      </c>
      <c r="AR383" s="73" t="e">
        <f>IF(AND(CODIGOS2018[[#This Row],[MARCA SALUD Y CONTRALORIA]]&lt;&gt;"SALUD",COUNTIF([1]!PLANOPROG[AUX LINEA],CODIGOS2018[[#This Row],[Aux PROG CGR]])=0),"INCLUIR","OK")</f>
        <v>#REF!</v>
      </c>
      <c r="AS383" s="72" t="str">
        <f>CONCATENATE(CODIGOS2018[[#This Row],[Código CGR]]," ",CODIGOS2018[[#This Row],[CGR OEI]]," ",CODIGOS2018[[#This Row],[CGR Dest]]," ",CODIGOS2018[[#This Row],[SIT FONDOS]]," ",CODIGOS2018[[#This Row],[CGR Tercero]])</f>
        <v>1.2.02.11 047 068 S 011301010000000</v>
      </c>
      <c r="AT383" s="73" t="e">
        <f>IF(AND(CODIGOS2018[[#This Row],[MARCA SALUD Y CONTRALORIA]]&lt;&gt;"SALUD",COUNTIF([1]!PLANOEJEC[AUX LINEA],CODIGOS2018[[#This Row],[Aux EJEC CGR]])=0),"INCLUIR","OK")</f>
        <v>#REF!</v>
      </c>
      <c r="AU38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3" s="76" t="str">
        <f t="shared" si="9"/>
        <v>1.2.02.01.05.05..</v>
      </c>
      <c r="AW383" s="77">
        <f>+LEN(CODIGOS2018[[#This Row],[POS PRE]])</f>
        <v>11</v>
      </c>
      <c r="AX383" s="76" t="b">
        <f>+EXACT(CODIGOS2018[[#This Row],[CODIGO AUTOMATICO CGR]],CODIGOS2018[[#This Row],[Código CGR]])</f>
        <v>0</v>
      </c>
      <c r="AY383" s="78" t="s">
        <v>353</v>
      </c>
      <c r="AZ383" s="78" t="b">
        <f>EXACT(CODIGOS2018[[#This Row],[Código FUT]],CODIGOS2018[[#This Row],[CODIFICACION MARCO FISCAL]])</f>
        <v>1</v>
      </c>
      <c r="BA383" s="81" t="e">
        <v>#N/A</v>
      </c>
      <c r="BB383" s="82" t="e">
        <f>EXACT(CODIGOS2018[[#This Row],[Código FUT]],CODIGOS2018[[#This Row],[REPORTE II TRIM]])</f>
        <v>#N/A</v>
      </c>
      <c r="BC383" s="135" t="s">
        <v>353</v>
      </c>
      <c r="BD383" s="135" t="b">
        <f>EXACT(CODIGOS2018[[#This Row],[Código FUT]],CODIGOS2018[[#This Row],[FUT DECRETO LIQ 2019]])</f>
        <v>1</v>
      </c>
    </row>
    <row r="384" spans="1:56" s="23" customFormat="1" ht="15" customHeight="1" x14ac:dyDescent="0.25">
      <c r="A38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0-0299 1105 1101026311 12020301 9999</v>
      </c>
      <c r="B384" s="66" t="s">
        <v>237</v>
      </c>
      <c r="C384" s="67">
        <v>1105</v>
      </c>
      <c r="D384" s="66" t="s">
        <v>90</v>
      </c>
      <c r="E384" s="67">
        <v>12020301</v>
      </c>
      <c r="F384" s="67">
        <v>9999</v>
      </c>
      <c r="G384" s="66" t="s">
        <v>436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  <c r="N384" s="65">
        <v>0</v>
      </c>
      <c r="O384" s="24"/>
      <c r="P384" s="68">
        <f>CODIGOS2018[[#This Row],[RECAUDOS]]+CODIGOS2018[[#This Row],[AJUSTE]]</f>
        <v>0</v>
      </c>
      <c r="Q38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4" s="60"/>
      <c r="T384" s="60"/>
      <c r="U384" s="26" t="s">
        <v>492</v>
      </c>
      <c r="V384" s="27" t="e">
        <f>IF(Q384="SALUD","SALUD",IF(CODIGOS2018[[#This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4" s="28">
        <v>10</v>
      </c>
      <c r="AA38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4" s="28" t="s">
        <v>491</v>
      </c>
      <c r="AC38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4" s="28" t="s">
        <v>466</v>
      </c>
      <c r="AE38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4" s="28" t="s">
        <v>371</v>
      </c>
      <c r="AG384" s="46" t="s">
        <v>462</v>
      </c>
      <c r="AH38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4" s="47" t="s">
        <v>311</v>
      </c>
      <c r="AJ38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4" s="72" t="str">
        <f>CONCATENATE(CODIGOS2018[[#This Row],[Código CGR]]," ",CODIGOS2018[[#This Row],[CGR OEI]]," ",CODIGOS2018[[#This Row],[CGR Dest]]," ",CODIGOS2018[[#This Row],[SIT FONDOS]])</f>
        <v>1.1.01.02.63.11 003 105 C</v>
      </c>
      <c r="AR384" s="73" t="e">
        <f>IF(AND(CODIGOS2018[[#This Row],[MARCA SALUD Y CONTRALORIA]]&lt;&gt;"SALUD",COUNTIF([1]!PLANOPROG[AUX LINEA],CODIGOS2018[[#This Row],[Aux PROG CGR]])=0),"INCLUIR","OK")</f>
        <v>#REF!</v>
      </c>
      <c r="AS384" s="72" t="str">
        <f>CONCATENATE(CODIGOS2018[[#This Row],[Código CGR]]," ",CODIGOS2018[[#This Row],[CGR OEI]]," ",CODIGOS2018[[#This Row],[CGR Dest]]," ",CODIGOS2018[[#This Row],[SIT FONDOS]]," ",CODIGOS2018[[#This Row],[CGR Tercero]])</f>
        <v>1.1.01.02.63.11 003 105 C 000000000000000</v>
      </c>
      <c r="AT384" s="73" t="e">
        <f>IF(AND(CODIGOS2018[[#This Row],[MARCA SALUD Y CONTRALORIA]]&lt;&gt;"SALUD",COUNTIF([1]!PLANOEJEC[AUX LINEA],CODIGOS2018[[#This Row],[Aux EJEC CGR]])=0),"INCLUIR","OK")</f>
        <v>#REF!</v>
      </c>
      <c r="AU38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4" s="76" t="str">
        <f t="shared" si="9"/>
        <v>1.1.01.02.63.11..</v>
      </c>
      <c r="AW384" s="77">
        <f>+LEN(CODIGOS2018[[#This Row],[POS PRE]])</f>
        <v>11</v>
      </c>
      <c r="AX384" s="76" t="b">
        <f>+EXACT(CODIGOS2018[[#This Row],[CODIGO AUTOMATICO CGR]],CODIGOS2018[[#This Row],[Código CGR]])</f>
        <v>0</v>
      </c>
      <c r="AY384" s="78" t="s">
        <v>311</v>
      </c>
      <c r="AZ384" s="78" t="b">
        <f>EXACT(CODIGOS2018[[#This Row],[Código FUT]],CODIGOS2018[[#This Row],[CODIFICACION MARCO FISCAL]])</f>
        <v>1</v>
      </c>
      <c r="BA384" s="81" t="e">
        <v>#N/A</v>
      </c>
      <c r="BB384" s="82" t="e">
        <f>EXACT(CODIGOS2018[[#This Row],[Código FUT]],CODIGOS2018[[#This Row],[REPORTE II TRIM]])</f>
        <v>#N/A</v>
      </c>
      <c r="BC384" s="135" t="e">
        <v>#N/A</v>
      </c>
      <c r="BD384" s="135" t="e">
        <f>EXACT(CODIGOS2018[[#This Row],[Código FUT]],CODIGOS2018[[#This Row],[FUT DECRETO LIQ 2019]])</f>
        <v>#N/A</v>
      </c>
    </row>
    <row r="385" spans="1:56" s="23" customFormat="1" ht="15" customHeight="1" x14ac:dyDescent="0.25">
      <c r="A38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0-0299 1105 1202010508 12020102 9999</v>
      </c>
      <c r="B385" s="66" t="s">
        <v>237</v>
      </c>
      <c r="C385" s="67">
        <v>1105</v>
      </c>
      <c r="D385" s="66" t="s">
        <v>36</v>
      </c>
      <c r="E385" s="67">
        <v>12020102</v>
      </c>
      <c r="F385" s="67">
        <v>9999</v>
      </c>
      <c r="G385" s="66" t="s">
        <v>401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  <c r="N385" s="65">
        <v>-2723810</v>
      </c>
      <c r="O385" s="24"/>
      <c r="P385" s="68">
        <f>CODIGOS2018[[#This Row],[RECAUDOS]]+CODIGOS2018[[#This Row],[AJUSTE]]</f>
        <v>-2723810</v>
      </c>
      <c r="Q38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5" s="60"/>
      <c r="T385" s="60"/>
      <c r="U385" s="26" t="s">
        <v>133</v>
      </c>
      <c r="V385" s="27" t="e">
        <f>IF(Q385="SALUD","SALUD",IF(CODIGOS2018[[#This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5" s="28">
        <v>10</v>
      </c>
      <c r="AA38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5" s="28" t="s">
        <v>511</v>
      </c>
      <c r="AC38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5" s="28" t="s">
        <v>466</v>
      </c>
      <c r="AE38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5" s="28" t="s">
        <v>371</v>
      </c>
      <c r="AG385" s="46" t="s">
        <v>462</v>
      </c>
      <c r="AH38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5" s="47" t="s">
        <v>355</v>
      </c>
      <c r="AJ38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5" s="72" t="str">
        <f>CONCATENATE(CODIGOS2018[[#This Row],[Código CGR]]," ",CODIGOS2018[[#This Row],[CGR OEI]]," ",CODIGOS2018[[#This Row],[CGR Dest]]," ",CODIGOS2018[[#This Row],[SIT FONDOS]])</f>
        <v>1.2.02.01.05 042 105 C</v>
      </c>
      <c r="AR385" s="73" t="e">
        <f>IF(AND(CODIGOS2018[[#This Row],[MARCA SALUD Y CONTRALORIA]]&lt;&gt;"SALUD",COUNTIF([1]!PLANOPROG[AUX LINEA],CODIGOS2018[[#This Row],[Aux PROG CGR]])=0),"INCLUIR","OK")</f>
        <v>#REF!</v>
      </c>
      <c r="AS385" s="72" t="str">
        <f>CONCATENATE(CODIGOS2018[[#This Row],[Código CGR]]," ",CODIGOS2018[[#This Row],[CGR OEI]]," ",CODIGOS2018[[#This Row],[CGR Dest]]," ",CODIGOS2018[[#This Row],[SIT FONDOS]]," ",CODIGOS2018[[#This Row],[CGR Tercero]])</f>
        <v>1.2.02.01.05 042 105 C 000000000000000</v>
      </c>
      <c r="AT385" s="73" t="e">
        <f>IF(AND(CODIGOS2018[[#This Row],[MARCA SALUD Y CONTRALORIA]]&lt;&gt;"SALUD",COUNTIF([1]!PLANOEJEC[AUX LINEA],CODIGOS2018[[#This Row],[Aux EJEC CGR]])=0),"INCLUIR","OK")</f>
        <v>#REF!</v>
      </c>
      <c r="AU38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5" s="76" t="str">
        <f t="shared" si="9"/>
        <v>1.2.02.01.05.08..</v>
      </c>
      <c r="AW385" s="77">
        <f>+LEN(CODIGOS2018[[#This Row],[POS PRE]])</f>
        <v>11</v>
      </c>
      <c r="AX385" s="76" t="b">
        <f>+EXACT(CODIGOS2018[[#This Row],[CODIGO AUTOMATICO CGR]],CODIGOS2018[[#This Row],[Código CGR]])</f>
        <v>0</v>
      </c>
      <c r="AY385" s="78" t="s">
        <v>355</v>
      </c>
      <c r="AZ385" s="78" t="b">
        <f>EXACT(CODIGOS2018[[#This Row],[Código FUT]],CODIGOS2018[[#This Row],[CODIFICACION MARCO FISCAL]])</f>
        <v>1</v>
      </c>
      <c r="BA385" s="81" t="e">
        <v>#N/A</v>
      </c>
      <c r="BB385" s="82" t="e">
        <f>EXACT(CODIGOS2018[[#This Row],[Código FUT]],CODIGOS2018[[#This Row],[REPORTE II TRIM]])</f>
        <v>#N/A</v>
      </c>
      <c r="BC385" s="135" t="s">
        <v>355</v>
      </c>
      <c r="BD385" s="135" t="b">
        <f>EXACT(CODIGOS2018[[#This Row],[Código FUT]],CODIGOS2018[[#This Row],[FUT DECRETO LIQ 2019]])</f>
        <v>1</v>
      </c>
    </row>
    <row r="386" spans="1:56" s="23" customFormat="1" ht="15" customHeight="1" x14ac:dyDescent="0.25">
      <c r="A38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110102310301 11010201 9999</v>
      </c>
      <c r="B386" s="66" t="s">
        <v>238</v>
      </c>
      <c r="C386" s="67">
        <v>1105</v>
      </c>
      <c r="D386" s="66" t="s">
        <v>9</v>
      </c>
      <c r="E386" s="67">
        <v>11010201</v>
      </c>
      <c r="F386" s="67">
        <v>9999</v>
      </c>
      <c r="G386" s="66" t="s">
        <v>159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  <c r="N386" s="65">
        <v>0</v>
      </c>
      <c r="O386" s="24"/>
      <c r="P386" s="68">
        <f>CODIGOS2018[[#This Row],[RECAUDOS]]+CODIGOS2018[[#This Row],[AJUSTE]]</f>
        <v>0</v>
      </c>
      <c r="Q38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6" s="60"/>
      <c r="T386" s="60"/>
      <c r="U386" s="26" t="s">
        <v>475</v>
      </c>
      <c r="V386" s="27" t="e">
        <f>IF(Q386="SALUD","SALUD",IF(CODIGOS2018[[#This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6" s="28">
        <v>10</v>
      </c>
      <c r="AA38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6" s="28" t="s">
        <v>460</v>
      </c>
      <c r="AC38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6" s="28" t="s">
        <v>461</v>
      </c>
      <c r="AE38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6" s="28" t="s">
        <v>371</v>
      </c>
      <c r="AG386" s="46" t="s">
        <v>462</v>
      </c>
      <c r="AH38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6" s="47" t="s">
        <v>285</v>
      </c>
      <c r="AJ38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6" s="72" t="str">
        <f>CONCATENATE(CODIGOS2018[[#This Row],[Código CGR]]," ",CODIGOS2018[[#This Row],[CGR OEI]]," ",CODIGOS2018[[#This Row],[CGR Dest]]," ",CODIGOS2018[[#This Row],[SIT FONDOS]])</f>
        <v>1.1.01.02.31.03.01 002 001 C</v>
      </c>
      <c r="AR386" s="73" t="e">
        <f>IF(AND(CODIGOS2018[[#This Row],[MARCA SALUD Y CONTRALORIA]]&lt;&gt;"SALUD",COUNTIF([1]!PLANOPROG[AUX LINEA],CODIGOS2018[[#This Row],[Aux PROG CGR]])=0),"INCLUIR","OK")</f>
        <v>#REF!</v>
      </c>
      <c r="AS386" s="72" t="str">
        <f>CONCATENATE(CODIGOS2018[[#This Row],[Código CGR]]," ",CODIGOS2018[[#This Row],[CGR OEI]]," ",CODIGOS2018[[#This Row],[CGR Dest]]," ",CODIGOS2018[[#This Row],[SIT FONDOS]]," ",CODIGOS2018[[#This Row],[CGR Tercero]])</f>
        <v>1.1.01.02.31.03.01 002 001 C 000000000000000</v>
      </c>
      <c r="AT386" s="73" t="e">
        <f>IF(AND(CODIGOS2018[[#This Row],[MARCA SALUD Y CONTRALORIA]]&lt;&gt;"SALUD",COUNTIF([1]!PLANOEJEC[AUX LINEA],CODIGOS2018[[#This Row],[Aux EJEC CGR]])=0),"INCLUIR","OK")</f>
        <v>#REF!</v>
      </c>
      <c r="AU38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6" s="76" t="str">
        <f t="shared" si="9"/>
        <v>1.1.01.02.31.03.01.</v>
      </c>
      <c r="AW386" s="77">
        <f>+LEN(CODIGOS2018[[#This Row],[POS PRE]])</f>
        <v>13</v>
      </c>
      <c r="AX386" s="76" t="b">
        <f>+EXACT(CODIGOS2018[[#This Row],[CODIGO AUTOMATICO CGR]],CODIGOS2018[[#This Row],[Código CGR]])</f>
        <v>0</v>
      </c>
      <c r="AY386" s="78" t="s">
        <v>285</v>
      </c>
      <c r="AZ386" s="78" t="b">
        <f>EXACT(CODIGOS2018[[#This Row],[Código FUT]],CODIGOS2018[[#This Row],[CODIFICACION MARCO FISCAL]])</f>
        <v>1</v>
      </c>
      <c r="BA386" s="81" t="e">
        <v>#N/A</v>
      </c>
      <c r="BB386" s="82" t="e">
        <f>EXACT(CODIGOS2018[[#This Row],[Código FUT]],CODIGOS2018[[#This Row],[REPORTE II TRIM]])</f>
        <v>#N/A</v>
      </c>
      <c r="BC386" s="135" t="e">
        <v>#N/A</v>
      </c>
      <c r="BD386" s="135" t="e">
        <f>EXACT(CODIGOS2018[[#This Row],[Código FUT]],CODIGOS2018[[#This Row],[FUT DECRETO LIQ 2019]])</f>
        <v>#N/A</v>
      </c>
    </row>
    <row r="387" spans="1:56" s="23" customFormat="1" ht="15" customHeight="1" x14ac:dyDescent="0.25">
      <c r="A38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110201031510 11020102 9999</v>
      </c>
      <c r="B387" s="66" t="s">
        <v>238</v>
      </c>
      <c r="C387" s="67">
        <v>1105</v>
      </c>
      <c r="D387" s="66" t="s">
        <v>745</v>
      </c>
      <c r="E387" s="67">
        <v>11020102</v>
      </c>
      <c r="F387" s="67">
        <v>9999</v>
      </c>
      <c r="G387" s="66" t="s">
        <v>746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  <c r="N387" s="65">
        <v>-1011096</v>
      </c>
      <c r="O387" s="24"/>
      <c r="P387" s="68">
        <f>CODIGOS2018[[#This Row],[RECAUDOS]]+CODIGOS2018[[#This Row],[AJUSTE]]</f>
        <v>-1011096</v>
      </c>
      <c r="Q38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7" s="60"/>
      <c r="T387" s="60"/>
      <c r="U387" s="26" t="s">
        <v>506</v>
      </c>
      <c r="V387" s="27" t="e">
        <f>IF(Q387="SALUD","SALUD",IF(CODIGOS2018[[#This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7" s="28">
        <v>10</v>
      </c>
      <c r="AA38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7" s="28" t="s">
        <v>491</v>
      </c>
      <c r="AC38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7" s="28" t="s">
        <v>461</v>
      </c>
      <c r="AE38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7" s="28" t="s">
        <v>371</v>
      </c>
      <c r="AG387" s="46" t="s">
        <v>462</v>
      </c>
      <c r="AH38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7" s="47" t="s">
        <v>327</v>
      </c>
      <c r="AJ38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7" s="72" t="str">
        <f>CONCATENATE(CODIGOS2018[[#This Row],[Código CGR]]," ",CODIGOS2018[[#This Row],[CGR OEI]]," ",CODIGOS2018[[#This Row],[CGR Dest]]," ",CODIGOS2018[[#This Row],[SIT FONDOS]])</f>
        <v>1.1.02.01.03.15 003 001 C</v>
      </c>
      <c r="AR387" s="73" t="e">
        <f>IF(AND(CODIGOS2018[[#This Row],[MARCA SALUD Y CONTRALORIA]]&lt;&gt;"SALUD",COUNTIF([1]!PLANOPROG[AUX LINEA],CODIGOS2018[[#This Row],[Aux PROG CGR]])=0),"INCLUIR","OK")</f>
        <v>#REF!</v>
      </c>
      <c r="AS387" s="72" t="str">
        <f>CONCATENATE(CODIGOS2018[[#This Row],[Código CGR]]," ",CODIGOS2018[[#This Row],[CGR OEI]]," ",CODIGOS2018[[#This Row],[CGR Dest]]," ",CODIGOS2018[[#This Row],[SIT FONDOS]]," ",CODIGOS2018[[#This Row],[CGR Tercero]])</f>
        <v>1.1.02.01.03.15 003 001 C 000000000000000</v>
      </c>
      <c r="AT387" s="73" t="e">
        <f>IF(AND(CODIGOS2018[[#This Row],[MARCA SALUD Y CONTRALORIA]]&lt;&gt;"SALUD",COUNTIF([1]!PLANOEJEC[AUX LINEA],CODIGOS2018[[#This Row],[Aux EJEC CGR]])=0),"INCLUIR","OK")</f>
        <v>#REF!</v>
      </c>
      <c r="AU38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7" s="76" t="str">
        <f t="shared" si="9"/>
        <v>1.1.02.01.03.15.10.</v>
      </c>
      <c r="AW387" s="77">
        <f>+LEN(CODIGOS2018[[#This Row],[POS PRE]])</f>
        <v>13</v>
      </c>
      <c r="AX387" s="76" t="b">
        <f>+EXACT(CODIGOS2018[[#This Row],[CODIGO AUTOMATICO CGR]],CODIGOS2018[[#This Row],[Código CGR]])</f>
        <v>0</v>
      </c>
      <c r="AY387" s="78" t="s">
        <v>324</v>
      </c>
      <c r="AZ387" s="78" t="b">
        <f>EXACT(CODIGOS2018[[#This Row],[Código FUT]],CODIGOS2018[[#This Row],[CODIFICACION MARCO FISCAL]])</f>
        <v>0</v>
      </c>
      <c r="BA387" s="81" t="e">
        <v>#N/A</v>
      </c>
      <c r="BB387" s="82" t="e">
        <f>EXACT(CODIGOS2018[[#This Row],[Código FUT]],CODIGOS2018[[#This Row],[REPORTE II TRIM]])</f>
        <v>#N/A</v>
      </c>
      <c r="BC387" s="135" t="s">
        <v>327</v>
      </c>
      <c r="BD387" s="135" t="b">
        <f>EXACT(CODIGOS2018[[#This Row],[Código FUT]],CODIGOS2018[[#This Row],[FUT DECRETO LIQ 2019]])</f>
        <v>1</v>
      </c>
    </row>
    <row r="388" spans="1:56" s="23" customFormat="1" ht="15" customHeight="1" x14ac:dyDescent="0.25">
      <c r="A38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110201031512 11020102 9999</v>
      </c>
      <c r="B388" s="66" t="s">
        <v>238</v>
      </c>
      <c r="C388" s="67">
        <v>1105</v>
      </c>
      <c r="D388" s="66" t="s">
        <v>747</v>
      </c>
      <c r="E388" s="67">
        <v>11020102</v>
      </c>
      <c r="F388" s="67">
        <v>9999</v>
      </c>
      <c r="G388" s="66" t="s">
        <v>748</v>
      </c>
      <c r="H388" s="65">
        <v>0</v>
      </c>
      <c r="I388" s="65">
        <v>0</v>
      </c>
      <c r="J388" s="65">
        <v>0</v>
      </c>
      <c r="K388" s="65">
        <v>0</v>
      </c>
      <c r="L388" s="65">
        <v>0</v>
      </c>
      <c r="M388" s="65">
        <v>0</v>
      </c>
      <c r="N388" s="65">
        <v>-50391</v>
      </c>
      <c r="O388" s="24"/>
      <c r="P388" s="68">
        <f>CODIGOS2018[[#This Row],[RECAUDOS]]+CODIGOS2018[[#This Row],[AJUSTE]]</f>
        <v>-50391</v>
      </c>
      <c r="Q38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8" s="60"/>
      <c r="T388" s="60"/>
      <c r="U388" s="26" t="s">
        <v>506</v>
      </c>
      <c r="V388" s="27" t="e">
        <f>IF(Q388="SALUD","SALUD",IF(CODIGOS2018[[#This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8" s="28">
        <v>10</v>
      </c>
      <c r="AA38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8" s="28" t="s">
        <v>460</v>
      </c>
      <c r="AC38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8" s="28" t="s">
        <v>461</v>
      </c>
      <c r="AE38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8" s="28" t="s">
        <v>371</v>
      </c>
      <c r="AG388" s="46" t="s">
        <v>462</v>
      </c>
      <c r="AH38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8" s="47" t="s">
        <v>327</v>
      </c>
      <c r="AJ38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8" s="72" t="str">
        <f>CONCATENATE(CODIGOS2018[[#This Row],[Código CGR]]," ",CODIGOS2018[[#This Row],[CGR OEI]]," ",CODIGOS2018[[#This Row],[CGR Dest]]," ",CODIGOS2018[[#This Row],[SIT FONDOS]])</f>
        <v>1.1.02.01.03.15 002 001 C</v>
      </c>
      <c r="AR388" s="73" t="e">
        <f>IF(AND(CODIGOS2018[[#This Row],[MARCA SALUD Y CONTRALORIA]]&lt;&gt;"SALUD",COUNTIF([1]!PLANOPROG[AUX LINEA],CODIGOS2018[[#This Row],[Aux PROG CGR]])=0),"INCLUIR","OK")</f>
        <v>#REF!</v>
      </c>
      <c r="AS388" s="72" t="str">
        <f>CONCATENATE(CODIGOS2018[[#This Row],[Código CGR]]," ",CODIGOS2018[[#This Row],[CGR OEI]]," ",CODIGOS2018[[#This Row],[CGR Dest]]," ",CODIGOS2018[[#This Row],[SIT FONDOS]]," ",CODIGOS2018[[#This Row],[CGR Tercero]])</f>
        <v>1.1.02.01.03.15 002 001 C 000000000000000</v>
      </c>
      <c r="AT388" s="73" t="e">
        <f>IF(AND(CODIGOS2018[[#This Row],[MARCA SALUD Y CONTRALORIA]]&lt;&gt;"SALUD",COUNTIF([1]!PLANOEJEC[AUX LINEA],CODIGOS2018[[#This Row],[Aux EJEC CGR]])=0),"INCLUIR","OK")</f>
        <v>#REF!</v>
      </c>
      <c r="AU38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8" s="76" t="str">
        <f t="shared" si="9"/>
        <v>1.1.02.01.03.15.12.</v>
      </c>
      <c r="AW388" s="77">
        <f>+LEN(CODIGOS2018[[#This Row],[POS PRE]])</f>
        <v>13</v>
      </c>
      <c r="AX388" s="76" t="b">
        <f>+EXACT(CODIGOS2018[[#This Row],[CODIGO AUTOMATICO CGR]],CODIGOS2018[[#This Row],[Código CGR]])</f>
        <v>0</v>
      </c>
      <c r="AY388" s="78" t="s">
        <v>324</v>
      </c>
      <c r="AZ388" s="78" t="b">
        <f>EXACT(CODIGOS2018[[#This Row],[Código FUT]],CODIGOS2018[[#This Row],[CODIFICACION MARCO FISCAL]])</f>
        <v>0</v>
      </c>
      <c r="BA388" s="81" t="e">
        <v>#N/A</v>
      </c>
      <c r="BB388" s="82" t="e">
        <f>EXACT(CODIGOS2018[[#This Row],[Código FUT]],CODIGOS2018[[#This Row],[REPORTE II TRIM]])</f>
        <v>#N/A</v>
      </c>
      <c r="BC388" s="135" t="e">
        <v>#N/A</v>
      </c>
      <c r="BD388" s="135" t="e">
        <f>EXACT(CODIGOS2018[[#This Row],[Código FUT]],CODIGOS2018[[#This Row],[FUT DECRETO LIQ 2019]])</f>
        <v>#N/A</v>
      </c>
    </row>
    <row r="389" spans="1:56" s="23" customFormat="1" ht="15" customHeight="1" x14ac:dyDescent="0.25">
      <c r="A389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110201039811 11020102 9999</v>
      </c>
      <c r="B389" s="66" t="s">
        <v>238</v>
      </c>
      <c r="C389" s="67">
        <v>1105</v>
      </c>
      <c r="D389" s="66" t="s">
        <v>749</v>
      </c>
      <c r="E389" s="67">
        <v>11020102</v>
      </c>
      <c r="F389" s="67">
        <v>9999</v>
      </c>
      <c r="G389" s="66" t="s">
        <v>750</v>
      </c>
      <c r="H389" s="65">
        <v>0</v>
      </c>
      <c r="I389" s="65">
        <v>0</v>
      </c>
      <c r="J389" s="65">
        <v>0</v>
      </c>
      <c r="K389" s="65">
        <v>0</v>
      </c>
      <c r="L389" s="65">
        <v>0</v>
      </c>
      <c r="M389" s="65">
        <v>0</v>
      </c>
      <c r="N389" s="65">
        <v>-955297</v>
      </c>
      <c r="O389" s="24"/>
      <c r="P389" s="68">
        <f>CODIGOS2018[[#This Row],[RECAUDOS]]+CODIGOS2018[[#This Row],[AJUSTE]]</f>
        <v>-955297</v>
      </c>
      <c r="Q38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8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89" s="60"/>
      <c r="T389" s="60"/>
      <c r="U389" s="26" t="s">
        <v>135</v>
      </c>
      <c r="V389" s="27" t="e">
        <f>IF(Q389="SALUD","SALUD",IF(CODIGOS2018[[#This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89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89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89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89" s="28">
        <v>10</v>
      </c>
      <c r="AA389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89" s="28" t="s">
        <v>491</v>
      </c>
      <c r="AC389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89" s="28" t="s">
        <v>461</v>
      </c>
      <c r="AE389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89" s="28" t="s">
        <v>371</v>
      </c>
      <c r="AG389" s="46" t="s">
        <v>462</v>
      </c>
      <c r="AH389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89" s="47" t="s">
        <v>771</v>
      </c>
      <c r="AJ389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89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89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89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89" s="72" t="str">
        <f>CONCATENATE(CODIGOS2018[[#This Row],[Código CGR]]," ",CODIGOS2018[[#This Row],[CGR OEI]]," ",CODIGOS2018[[#This Row],[CGR Dest]]," ",CODIGOS2018[[#This Row],[SIT FONDOS]])</f>
        <v>1.1.02.01.03.98 003 001 C</v>
      </c>
      <c r="AR389" s="73" t="e">
        <f>IF(AND(CODIGOS2018[[#This Row],[MARCA SALUD Y CONTRALORIA]]&lt;&gt;"SALUD",COUNTIF([1]!PLANOPROG[AUX LINEA],CODIGOS2018[[#This Row],[Aux PROG CGR]])=0),"INCLUIR","OK")</f>
        <v>#REF!</v>
      </c>
      <c r="AS389" s="72" t="str">
        <f>CONCATENATE(CODIGOS2018[[#This Row],[Código CGR]]," ",CODIGOS2018[[#This Row],[CGR OEI]]," ",CODIGOS2018[[#This Row],[CGR Dest]]," ",CODIGOS2018[[#This Row],[SIT FONDOS]]," ",CODIGOS2018[[#This Row],[CGR Tercero]])</f>
        <v>1.1.02.01.03.98 003 001 C 000000000000000</v>
      </c>
      <c r="AT389" s="73" t="e">
        <f>IF(AND(CODIGOS2018[[#This Row],[MARCA SALUD Y CONTRALORIA]]&lt;&gt;"SALUD",COUNTIF([1]!PLANOEJEC[AUX LINEA],CODIGOS2018[[#This Row],[Aux EJEC CGR]])=0),"INCLUIR","OK")</f>
        <v>#REF!</v>
      </c>
      <c r="AU389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89" s="76" t="str">
        <f t="shared" si="9"/>
        <v>1.1.02.01.03.98.11.</v>
      </c>
      <c r="AW389" s="77">
        <f>+LEN(CODIGOS2018[[#This Row],[POS PRE]])</f>
        <v>13</v>
      </c>
      <c r="AX389" s="76" t="b">
        <f>+EXACT(CODIGOS2018[[#This Row],[CODIGO AUTOMATICO CGR]],CODIGOS2018[[#This Row],[Código CGR]])</f>
        <v>0</v>
      </c>
      <c r="AY389" s="78" t="s">
        <v>329</v>
      </c>
      <c r="AZ389" s="78" t="b">
        <f>EXACT(CODIGOS2018[[#This Row],[Código FUT]],CODIGOS2018[[#This Row],[CODIFICACION MARCO FISCAL]])</f>
        <v>0</v>
      </c>
      <c r="BA389" s="81" t="e">
        <v>#N/A</v>
      </c>
      <c r="BB389" s="82" t="e">
        <f>EXACT(CODIGOS2018[[#This Row],[Código FUT]],CODIGOS2018[[#This Row],[REPORTE II TRIM]])</f>
        <v>#N/A</v>
      </c>
      <c r="BC389" s="135" t="s">
        <v>771</v>
      </c>
      <c r="BD389" s="135" t="b">
        <f>EXACT(CODIGOS2018[[#This Row],[Código FUT]],CODIGOS2018[[#This Row],[FUT DECRETO LIQ 2019]])</f>
        <v>1</v>
      </c>
    </row>
    <row r="390" spans="1:56" s="23" customFormat="1" ht="15" customHeight="1" x14ac:dyDescent="0.25">
      <c r="A390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110201039812 11020102 9999</v>
      </c>
      <c r="B390" s="66" t="s">
        <v>238</v>
      </c>
      <c r="C390" s="67">
        <v>1105</v>
      </c>
      <c r="D390" s="66" t="s">
        <v>751</v>
      </c>
      <c r="E390" s="67">
        <v>11020102</v>
      </c>
      <c r="F390" s="67">
        <v>9999</v>
      </c>
      <c r="G390" s="66" t="s">
        <v>752</v>
      </c>
      <c r="H390" s="65">
        <v>0</v>
      </c>
      <c r="I390" s="65">
        <v>0</v>
      </c>
      <c r="J390" s="65">
        <v>0</v>
      </c>
      <c r="K390" s="65">
        <v>0</v>
      </c>
      <c r="L390" s="65">
        <v>0</v>
      </c>
      <c r="M390" s="65">
        <v>0</v>
      </c>
      <c r="N390" s="65">
        <v>-112959</v>
      </c>
      <c r="O390" s="24"/>
      <c r="P390" s="68">
        <f>CODIGOS2018[[#This Row],[RECAUDOS]]+CODIGOS2018[[#This Row],[AJUSTE]]</f>
        <v>-112959</v>
      </c>
      <c r="Q39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0" s="60"/>
      <c r="T390" s="60"/>
      <c r="U390" s="26" t="s">
        <v>135</v>
      </c>
      <c r="V390" s="27" t="e">
        <f>IF(Q390="SALUD","SALUD",IF(CODIGOS2018[[#This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0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0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0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0" s="28">
        <v>10</v>
      </c>
      <c r="AA390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0" s="28" t="s">
        <v>460</v>
      </c>
      <c r="AC390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0" s="28" t="s">
        <v>461</v>
      </c>
      <c r="AE390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0" s="28" t="s">
        <v>371</v>
      </c>
      <c r="AG390" s="46" t="s">
        <v>462</v>
      </c>
      <c r="AH390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0" s="156" t="s">
        <v>771</v>
      </c>
      <c r="AJ39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0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0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0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0" s="72" t="str">
        <f>CONCATENATE(CODIGOS2018[[#This Row],[Código CGR]]," ",CODIGOS2018[[#This Row],[CGR OEI]]," ",CODIGOS2018[[#This Row],[CGR Dest]]," ",CODIGOS2018[[#This Row],[SIT FONDOS]])</f>
        <v>1.1.02.01.03.98 002 001 C</v>
      </c>
      <c r="AR390" s="73" t="e">
        <f>IF(AND(CODIGOS2018[[#This Row],[MARCA SALUD Y CONTRALORIA]]&lt;&gt;"SALUD",COUNTIF([1]!PLANOPROG[AUX LINEA],CODIGOS2018[[#This Row],[Aux PROG CGR]])=0),"INCLUIR","OK")</f>
        <v>#REF!</v>
      </c>
      <c r="AS390" s="72" t="str">
        <f>CONCATENATE(CODIGOS2018[[#This Row],[Código CGR]]," ",CODIGOS2018[[#This Row],[CGR OEI]]," ",CODIGOS2018[[#This Row],[CGR Dest]]," ",CODIGOS2018[[#This Row],[SIT FONDOS]]," ",CODIGOS2018[[#This Row],[CGR Tercero]])</f>
        <v>1.1.02.01.03.98 002 001 C 000000000000000</v>
      </c>
      <c r="AT390" s="73" t="e">
        <f>IF(AND(CODIGOS2018[[#This Row],[MARCA SALUD Y CONTRALORIA]]&lt;&gt;"SALUD",COUNTIF([1]!PLANOEJEC[AUX LINEA],CODIGOS2018[[#This Row],[Aux EJEC CGR]])=0),"INCLUIR","OK")</f>
        <v>#REF!</v>
      </c>
      <c r="AU390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0" s="76" t="str">
        <f t="shared" si="9"/>
        <v>1.1.02.01.03.98.12.</v>
      </c>
      <c r="AW390" s="77">
        <f>+LEN(CODIGOS2018[[#This Row],[POS PRE]])</f>
        <v>13</v>
      </c>
      <c r="AX390" s="76" t="b">
        <f>+EXACT(CODIGOS2018[[#This Row],[CODIGO AUTOMATICO CGR]],CODIGOS2018[[#This Row],[Código CGR]])</f>
        <v>0</v>
      </c>
      <c r="AY390" s="78" t="s">
        <v>329</v>
      </c>
      <c r="AZ390" s="78" t="b">
        <f>EXACT(CODIGOS2018[[#This Row],[Código FUT]],CODIGOS2018[[#This Row],[CODIFICACION MARCO FISCAL]])</f>
        <v>0</v>
      </c>
      <c r="BA390" s="81" t="e">
        <v>#N/A</v>
      </c>
      <c r="BB390" s="82" t="e">
        <f>EXACT(CODIGOS2018[[#This Row],[Código FUT]],CODIGOS2018[[#This Row],[REPORTE II TRIM]])</f>
        <v>#N/A</v>
      </c>
      <c r="BC390" s="135" t="e">
        <v>#N/A</v>
      </c>
      <c r="BD390" s="135" t="e">
        <f>EXACT(CODIGOS2018[[#This Row],[Código FUT]],CODIGOS2018[[#This Row],[FUT DECRETO LIQ 2019]])</f>
        <v>#N/A</v>
      </c>
    </row>
    <row r="391" spans="1:56" s="23" customFormat="1" ht="15" customHeight="1" x14ac:dyDescent="0.25">
      <c r="A391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110201031510 11020102 9999</v>
      </c>
      <c r="B391" s="66" t="s">
        <v>239</v>
      </c>
      <c r="C391" s="67">
        <v>1105</v>
      </c>
      <c r="D391" s="66" t="s">
        <v>745</v>
      </c>
      <c r="E391" s="67">
        <v>11020102</v>
      </c>
      <c r="F391" s="67">
        <v>9999</v>
      </c>
      <c r="G391" s="66" t="s">
        <v>746</v>
      </c>
      <c r="H391" s="65">
        <v>0</v>
      </c>
      <c r="I391" s="65">
        <v>0</v>
      </c>
      <c r="J391" s="65">
        <v>0</v>
      </c>
      <c r="K391" s="65">
        <v>0</v>
      </c>
      <c r="L391" s="65">
        <v>0</v>
      </c>
      <c r="M391" s="65">
        <v>0</v>
      </c>
      <c r="N391" s="65">
        <v>-102131</v>
      </c>
      <c r="O391" s="24"/>
      <c r="P391" s="68">
        <f>CODIGOS2018[[#This Row],[RECAUDOS]]+CODIGOS2018[[#This Row],[AJUSTE]]</f>
        <v>-102131</v>
      </c>
      <c r="Q39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1" s="60"/>
      <c r="T391" s="60"/>
      <c r="U391" s="26" t="s">
        <v>506</v>
      </c>
      <c r="V391" s="27" t="e">
        <f>IF(Q391="SALUD","SALUD",IF(CODIGOS2018[[#This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1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1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1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1" s="28">
        <v>10</v>
      </c>
      <c r="AA391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1" s="28" t="s">
        <v>491</v>
      </c>
      <c r="AC391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1" s="28" t="s">
        <v>642</v>
      </c>
      <c r="AE391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1" s="28" t="s">
        <v>371</v>
      </c>
      <c r="AG391" s="46" t="s">
        <v>462</v>
      </c>
      <c r="AH391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1" s="47" t="s">
        <v>327</v>
      </c>
      <c r="AJ391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1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1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1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1" s="72" t="str">
        <f>CONCATENATE(CODIGOS2018[[#This Row],[Código CGR]]," ",CODIGOS2018[[#This Row],[CGR OEI]]," ",CODIGOS2018[[#This Row],[CGR Dest]]," ",CODIGOS2018[[#This Row],[SIT FONDOS]])</f>
        <v>1.1.02.01.03.15 003 017 C</v>
      </c>
      <c r="AR391" s="73" t="e">
        <f>IF(AND(CODIGOS2018[[#This Row],[MARCA SALUD Y CONTRALORIA]]&lt;&gt;"SALUD",COUNTIF([1]!PLANOPROG[AUX LINEA],CODIGOS2018[[#This Row],[Aux PROG CGR]])=0),"INCLUIR","OK")</f>
        <v>#REF!</v>
      </c>
      <c r="AS391" s="72" t="str">
        <f>CONCATENATE(CODIGOS2018[[#This Row],[Código CGR]]," ",CODIGOS2018[[#This Row],[CGR OEI]]," ",CODIGOS2018[[#This Row],[CGR Dest]]," ",CODIGOS2018[[#This Row],[SIT FONDOS]]," ",CODIGOS2018[[#This Row],[CGR Tercero]])</f>
        <v>1.1.02.01.03.15 003 017 C 000000000000000</v>
      </c>
      <c r="AT391" s="73" t="e">
        <f>IF(AND(CODIGOS2018[[#This Row],[MARCA SALUD Y CONTRALORIA]]&lt;&gt;"SALUD",COUNTIF([1]!PLANOEJEC[AUX LINEA],CODIGOS2018[[#This Row],[Aux EJEC CGR]])=0),"INCLUIR","OK")</f>
        <v>#REF!</v>
      </c>
      <c r="AU391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1" s="76" t="str">
        <f t="shared" si="9"/>
        <v>1.1.02.01.03.15.10.</v>
      </c>
      <c r="AW391" s="77">
        <f>+LEN(CODIGOS2018[[#This Row],[POS PRE]])</f>
        <v>13</v>
      </c>
      <c r="AX391" s="76" t="b">
        <f>+EXACT(CODIGOS2018[[#This Row],[CODIGO AUTOMATICO CGR]],CODIGOS2018[[#This Row],[Código CGR]])</f>
        <v>0</v>
      </c>
      <c r="AY391" s="78" t="s">
        <v>324</v>
      </c>
      <c r="AZ391" s="78" t="b">
        <f>EXACT(CODIGOS2018[[#This Row],[Código FUT]],CODIGOS2018[[#This Row],[CODIFICACION MARCO FISCAL]])</f>
        <v>0</v>
      </c>
      <c r="BA391" s="81" t="e">
        <v>#N/A</v>
      </c>
      <c r="BB391" s="82" t="e">
        <f>EXACT(CODIGOS2018[[#This Row],[Código FUT]],CODIGOS2018[[#This Row],[REPORTE II TRIM]])</f>
        <v>#N/A</v>
      </c>
      <c r="BC391" s="135" t="s">
        <v>327</v>
      </c>
      <c r="BD391" s="135" t="b">
        <f>EXACT(CODIGOS2018[[#This Row],[Código FUT]],CODIGOS2018[[#This Row],[FUT DECRETO LIQ 2019]])</f>
        <v>1</v>
      </c>
    </row>
    <row r="392" spans="1:56" s="23" customFormat="1" ht="15" customHeight="1" x14ac:dyDescent="0.25">
      <c r="A392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110201031512 11020102 9999</v>
      </c>
      <c r="B392" s="66" t="s">
        <v>239</v>
      </c>
      <c r="C392" s="67">
        <v>1105</v>
      </c>
      <c r="D392" s="66" t="s">
        <v>747</v>
      </c>
      <c r="E392" s="67">
        <v>11020102</v>
      </c>
      <c r="F392" s="67">
        <v>9999</v>
      </c>
      <c r="G392" s="66" t="s">
        <v>748</v>
      </c>
      <c r="H392" s="65">
        <v>0</v>
      </c>
      <c r="I392" s="65">
        <v>0</v>
      </c>
      <c r="J392" s="65">
        <v>0</v>
      </c>
      <c r="K392" s="65">
        <v>0</v>
      </c>
      <c r="L392" s="65">
        <v>0</v>
      </c>
      <c r="M392" s="65">
        <v>0</v>
      </c>
      <c r="N392" s="65">
        <v>-5090</v>
      </c>
      <c r="O392" s="24"/>
      <c r="P392" s="68">
        <f>CODIGOS2018[[#This Row],[RECAUDOS]]+CODIGOS2018[[#This Row],[AJUSTE]]</f>
        <v>-5090</v>
      </c>
      <c r="Q39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2" s="60"/>
      <c r="T392" s="60"/>
      <c r="U392" s="26" t="s">
        <v>506</v>
      </c>
      <c r="V392" s="27" t="e">
        <f>IF(Q392="SALUD","SALUD",IF(CODIGOS2018[[#This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2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2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2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2" s="28">
        <v>10</v>
      </c>
      <c r="AA392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2" s="28" t="s">
        <v>460</v>
      </c>
      <c r="AC392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2" s="28" t="s">
        <v>642</v>
      </c>
      <c r="AE392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2" s="28" t="s">
        <v>371</v>
      </c>
      <c r="AG392" s="46" t="s">
        <v>462</v>
      </c>
      <c r="AH392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2" s="47" t="s">
        <v>327</v>
      </c>
      <c r="AJ392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2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2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2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2" s="72" t="str">
        <f>CONCATENATE(CODIGOS2018[[#This Row],[Código CGR]]," ",CODIGOS2018[[#This Row],[CGR OEI]]," ",CODIGOS2018[[#This Row],[CGR Dest]]," ",CODIGOS2018[[#This Row],[SIT FONDOS]])</f>
        <v>1.1.02.01.03.15 002 017 C</v>
      </c>
      <c r="AR392" s="73" t="e">
        <f>IF(AND(CODIGOS2018[[#This Row],[MARCA SALUD Y CONTRALORIA]]&lt;&gt;"SALUD",COUNTIF([1]!PLANOPROG[AUX LINEA],CODIGOS2018[[#This Row],[Aux PROG CGR]])=0),"INCLUIR","OK")</f>
        <v>#REF!</v>
      </c>
      <c r="AS392" s="72" t="str">
        <f>CONCATENATE(CODIGOS2018[[#This Row],[Código CGR]]," ",CODIGOS2018[[#This Row],[CGR OEI]]," ",CODIGOS2018[[#This Row],[CGR Dest]]," ",CODIGOS2018[[#This Row],[SIT FONDOS]]," ",CODIGOS2018[[#This Row],[CGR Tercero]])</f>
        <v>1.1.02.01.03.15 002 017 C 000000000000000</v>
      </c>
      <c r="AT392" s="73" t="e">
        <f>IF(AND(CODIGOS2018[[#This Row],[MARCA SALUD Y CONTRALORIA]]&lt;&gt;"SALUD",COUNTIF([1]!PLANOEJEC[AUX LINEA],CODIGOS2018[[#This Row],[Aux EJEC CGR]])=0),"INCLUIR","OK")</f>
        <v>#REF!</v>
      </c>
      <c r="AU392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2" s="76" t="str">
        <f t="shared" si="9"/>
        <v>1.1.02.01.03.15.12.</v>
      </c>
      <c r="AW392" s="77">
        <f>+LEN(CODIGOS2018[[#This Row],[POS PRE]])</f>
        <v>13</v>
      </c>
      <c r="AX392" s="76" t="b">
        <f>+EXACT(CODIGOS2018[[#This Row],[CODIGO AUTOMATICO CGR]],CODIGOS2018[[#This Row],[Código CGR]])</f>
        <v>0</v>
      </c>
      <c r="AY392" s="78" t="s">
        <v>324</v>
      </c>
      <c r="AZ392" s="78" t="b">
        <f>EXACT(CODIGOS2018[[#This Row],[Código FUT]],CODIGOS2018[[#This Row],[CODIFICACION MARCO FISCAL]])</f>
        <v>0</v>
      </c>
      <c r="BA392" s="81" t="e">
        <v>#N/A</v>
      </c>
      <c r="BB392" s="82" t="e">
        <f>EXACT(CODIGOS2018[[#This Row],[Código FUT]],CODIGOS2018[[#This Row],[REPORTE II TRIM]])</f>
        <v>#N/A</v>
      </c>
      <c r="BC392" s="135" t="e">
        <v>#N/A</v>
      </c>
      <c r="BD392" s="135" t="e">
        <f>EXACT(CODIGOS2018[[#This Row],[Código FUT]],CODIGOS2018[[#This Row],[FUT DECRETO LIQ 2019]])</f>
        <v>#N/A</v>
      </c>
    </row>
    <row r="393" spans="1:56" s="23" customFormat="1" ht="15" customHeight="1" x14ac:dyDescent="0.25">
      <c r="A393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110201039811 11020102 9999</v>
      </c>
      <c r="B393" s="66" t="s">
        <v>239</v>
      </c>
      <c r="C393" s="67">
        <v>1105</v>
      </c>
      <c r="D393" s="66" t="s">
        <v>749</v>
      </c>
      <c r="E393" s="67">
        <v>11020102</v>
      </c>
      <c r="F393" s="67">
        <v>9999</v>
      </c>
      <c r="G393" s="66" t="s">
        <v>750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  <c r="N393" s="65">
        <v>-96494</v>
      </c>
      <c r="O393" s="24"/>
      <c r="P393" s="68">
        <f>CODIGOS2018[[#This Row],[RECAUDOS]]+CODIGOS2018[[#This Row],[AJUSTE]]</f>
        <v>-96494</v>
      </c>
      <c r="Q39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3" s="60"/>
      <c r="T393" s="60"/>
      <c r="U393" s="26" t="s">
        <v>135</v>
      </c>
      <c r="V393" s="27" t="e">
        <f>IF(Q393="SALUD","SALUD",IF(CODIGOS2018[[#This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3" s="28">
        <v>10</v>
      </c>
      <c r="AA39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3" s="28" t="s">
        <v>491</v>
      </c>
      <c r="AC39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3" s="28" t="s">
        <v>642</v>
      </c>
      <c r="AE39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3" s="28" t="s">
        <v>371</v>
      </c>
      <c r="AG393" s="46" t="s">
        <v>462</v>
      </c>
      <c r="AH39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3" s="47" t="s">
        <v>771</v>
      </c>
      <c r="AJ39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3" s="72" t="str">
        <f>CONCATENATE(CODIGOS2018[[#This Row],[Código CGR]]," ",CODIGOS2018[[#This Row],[CGR OEI]]," ",CODIGOS2018[[#This Row],[CGR Dest]]," ",CODIGOS2018[[#This Row],[SIT FONDOS]])</f>
        <v>1.1.02.01.03.98 003 017 C</v>
      </c>
      <c r="AR393" s="73" t="e">
        <f>IF(AND(CODIGOS2018[[#This Row],[MARCA SALUD Y CONTRALORIA]]&lt;&gt;"SALUD",COUNTIF([1]!PLANOPROG[AUX LINEA],CODIGOS2018[[#This Row],[Aux PROG CGR]])=0),"INCLUIR","OK")</f>
        <v>#REF!</v>
      </c>
      <c r="AS393" s="72" t="str">
        <f>CONCATENATE(CODIGOS2018[[#This Row],[Código CGR]]," ",CODIGOS2018[[#This Row],[CGR OEI]]," ",CODIGOS2018[[#This Row],[CGR Dest]]," ",CODIGOS2018[[#This Row],[SIT FONDOS]]," ",CODIGOS2018[[#This Row],[CGR Tercero]])</f>
        <v>1.1.02.01.03.98 003 017 C 000000000000000</v>
      </c>
      <c r="AT393" s="73" t="e">
        <f>IF(AND(CODIGOS2018[[#This Row],[MARCA SALUD Y CONTRALORIA]]&lt;&gt;"SALUD",COUNTIF([1]!PLANOEJEC[AUX LINEA],CODIGOS2018[[#This Row],[Aux EJEC CGR]])=0),"INCLUIR","OK")</f>
        <v>#REF!</v>
      </c>
      <c r="AU393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3" s="76" t="str">
        <f t="shared" si="9"/>
        <v>1.1.02.01.03.98.11.</v>
      </c>
      <c r="AW393" s="77">
        <f>+LEN(CODIGOS2018[[#This Row],[POS PRE]])</f>
        <v>13</v>
      </c>
      <c r="AX393" s="76" t="b">
        <f>+EXACT(CODIGOS2018[[#This Row],[CODIGO AUTOMATICO CGR]],CODIGOS2018[[#This Row],[Código CGR]])</f>
        <v>0</v>
      </c>
      <c r="AY393" s="78" t="s">
        <v>329</v>
      </c>
      <c r="AZ393" s="78" t="b">
        <f>EXACT(CODIGOS2018[[#This Row],[Código FUT]],CODIGOS2018[[#This Row],[CODIFICACION MARCO FISCAL]])</f>
        <v>0</v>
      </c>
      <c r="BA393" s="81" t="e">
        <v>#N/A</v>
      </c>
      <c r="BB393" s="82" t="e">
        <f>EXACT(CODIGOS2018[[#This Row],[Código FUT]],CODIGOS2018[[#This Row],[REPORTE II TRIM]])</f>
        <v>#N/A</v>
      </c>
      <c r="BC393" s="135" t="s">
        <v>771</v>
      </c>
      <c r="BD393" s="135" t="b">
        <f>EXACT(CODIGOS2018[[#This Row],[Código FUT]],CODIGOS2018[[#This Row],[FUT DECRETO LIQ 2019]])</f>
        <v>1</v>
      </c>
    </row>
    <row r="394" spans="1:56" s="23" customFormat="1" ht="15" customHeight="1" x14ac:dyDescent="0.25">
      <c r="A394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110201039812 11020102 9999</v>
      </c>
      <c r="B394" s="66" t="s">
        <v>239</v>
      </c>
      <c r="C394" s="67">
        <v>1105</v>
      </c>
      <c r="D394" s="66" t="s">
        <v>751</v>
      </c>
      <c r="E394" s="67">
        <v>11020102</v>
      </c>
      <c r="F394" s="67">
        <v>9999</v>
      </c>
      <c r="G394" s="66" t="s">
        <v>752</v>
      </c>
      <c r="H394" s="65">
        <v>0</v>
      </c>
      <c r="I394" s="65">
        <v>0</v>
      </c>
      <c r="J394" s="65">
        <v>0</v>
      </c>
      <c r="K394" s="65">
        <v>0</v>
      </c>
      <c r="L394" s="65">
        <v>0</v>
      </c>
      <c r="M394" s="65">
        <v>0</v>
      </c>
      <c r="N394" s="65">
        <v>-11410</v>
      </c>
      <c r="O394" s="24"/>
      <c r="P394" s="68">
        <f>CODIGOS2018[[#This Row],[RECAUDOS]]+CODIGOS2018[[#This Row],[AJUSTE]]</f>
        <v>-11410</v>
      </c>
      <c r="Q39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4" s="60"/>
      <c r="T394" s="60"/>
      <c r="U394" s="26" t="s">
        <v>135</v>
      </c>
      <c r="V394" s="27" t="e">
        <f>IF(Q394="SALUD","SALUD",IF(CODIGOS2018[[#This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4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4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4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4" s="28">
        <v>10</v>
      </c>
      <c r="AA394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4" s="28" t="s">
        <v>460</v>
      </c>
      <c r="AC394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4" s="28" t="s">
        <v>642</v>
      </c>
      <c r="AE394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4" s="28" t="s">
        <v>371</v>
      </c>
      <c r="AG394" s="46" t="s">
        <v>462</v>
      </c>
      <c r="AH394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4" s="156" t="s">
        <v>771</v>
      </c>
      <c r="AJ394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4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4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4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4" s="72" t="str">
        <f>CONCATENATE(CODIGOS2018[[#This Row],[Código CGR]]," ",CODIGOS2018[[#This Row],[CGR OEI]]," ",CODIGOS2018[[#This Row],[CGR Dest]]," ",CODIGOS2018[[#This Row],[SIT FONDOS]])</f>
        <v>1.1.02.01.03.98 002 017 C</v>
      </c>
      <c r="AR394" s="73" t="e">
        <f>IF(AND(CODIGOS2018[[#This Row],[MARCA SALUD Y CONTRALORIA]]&lt;&gt;"SALUD",COUNTIF([1]!PLANOPROG[AUX LINEA],CODIGOS2018[[#This Row],[Aux PROG CGR]])=0),"INCLUIR","OK")</f>
        <v>#REF!</v>
      </c>
      <c r="AS394" s="72" t="str">
        <f>CONCATENATE(CODIGOS2018[[#This Row],[Código CGR]]," ",CODIGOS2018[[#This Row],[CGR OEI]]," ",CODIGOS2018[[#This Row],[CGR Dest]]," ",CODIGOS2018[[#This Row],[SIT FONDOS]]," ",CODIGOS2018[[#This Row],[CGR Tercero]])</f>
        <v>1.1.02.01.03.98 002 017 C 000000000000000</v>
      </c>
      <c r="AT394" s="73" t="e">
        <f>IF(AND(CODIGOS2018[[#This Row],[MARCA SALUD Y CONTRALORIA]]&lt;&gt;"SALUD",COUNTIF([1]!PLANOEJEC[AUX LINEA],CODIGOS2018[[#This Row],[Aux EJEC CGR]])=0),"INCLUIR","OK")</f>
        <v>#REF!</v>
      </c>
      <c r="AU394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4" s="76" t="str">
        <f t="shared" si="9"/>
        <v>1.1.02.01.03.98.12.</v>
      </c>
      <c r="AW394" s="77">
        <f>+LEN(CODIGOS2018[[#This Row],[POS PRE]])</f>
        <v>13</v>
      </c>
      <c r="AX394" s="76" t="b">
        <f>+EXACT(CODIGOS2018[[#This Row],[CODIGO AUTOMATICO CGR]],CODIGOS2018[[#This Row],[Código CGR]])</f>
        <v>0</v>
      </c>
      <c r="AY394" s="78" t="s">
        <v>329</v>
      </c>
      <c r="AZ394" s="78" t="b">
        <f>EXACT(CODIGOS2018[[#This Row],[Código FUT]],CODIGOS2018[[#This Row],[CODIFICACION MARCO FISCAL]])</f>
        <v>0</v>
      </c>
      <c r="BA394" s="81" t="e">
        <v>#N/A</v>
      </c>
      <c r="BB394" s="82" t="e">
        <f>EXACT(CODIGOS2018[[#This Row],[Código FUT]],CODIGOS2018[[#This Row],[REPORTE II TRIM]])</f>
        <v>#N/A</v>
      </c>
      <c r="BC394" s="135" t="e">
        <v>#N/A</v>
      </c>
      <c r="BD394" s="135" t="e">
        <f>EXACT(CODIGOS2018[[#This Row],[Código FUT]],CODIGOS2018[[#This Row],[FUT DECRETO LIQ 2019]])</f>
        <v>#N/A</v>
      </c>
    </row>
    <row r="395" spans="1:56" s="23" customFormat="1" ht="15" customHeight="1" x14ac:dyDescent="0.25">
      <c r="A395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0-0302 1105 1101026311 12020301 9999</v>
      </c>
      <c r="B395" s="66" t="s">
        <v>240</v>
      </c>
      <c r="C395" s="67">
        <v>1105</v>
      </c>
      <c r="D395" s="66" t="s">
        <v>90</v>
      </c>
      <c r="E395" s="67">
        <v>12020301</v>
      </c>
      <c r="F395" s="67">
        <v>9999</v>
      </c>
      <c r="G395" s="66" t="s">
        <v>436</v>
      </c>
      <c r="H395" s="65">
        <v>0</v>
      </c>
      <c r="I395" s="65">
        <v>0</v>
      </c>
      <c r="J395" s="65">
        <v>0</v>
      </c>
      <c r="K395" s="65">
        <v>0</v>
      </c>
      <c r="L395" s="65">
        <v>0</v>
      </c>
      <c r="M395" s="65">
        <v>0</v>
      </c>
      <c r="N395" s="65">
        <v>0</v>
      </c>
      <c r="O395" s="24"/>
      <c r="P395" s="68">
        <f>CODIGOS2018[[#This Row],[RECAUDOS]]+CODIGOS2018[[#This Row],[AJUSTE]]</f>
        <v>0</v>
      </c>
      <c r="Q39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5" s="60"/>
      <c r="T395" s="60"/>
      <c r="U395" s="26" t="s">
        <v>492</v>
      </c>
      <c r="V395" s="27" t="e">
        <f>IF(Q395="SALUD","SALUD",IF(CODIGOS2018[[#This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5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5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5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5" s="28">
        <v>10</v>
      </c>
      <c r="AA395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5" s="28" t="s">
        <v>491</v>
      </c>
      <c r="AC395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5" s="28" t="s">
        <v>549</v>
      </c>
      <c r="AE395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5" s="28" t="s">
        <v>371</v>
      </c>
      <c r="AG395" s="46" t="s">
        <v>462</v>
      </c>
      <c r="AH395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5" s="47" t="s">
        <v>311</v>
      </c>
      <c r="AJ395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5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5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5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5" s="72" t="str">
        <f>CONCATENATE(CODIGOS2018[[#This Row],[Código CGR]]," ",CODIGOS2018[[#This Row],[CGR OEI]]," ",CODIGOS2018[[#This Row],[CGR Dest]]," ",CODIGOS2018[[#This Row],[SIT FONDOS]])</f>
        <v>1.1.01.02.63.11 003 028 C</v>
      </c>
      <c r="AR395" s="73" t="e">
        <f>IF(AND(CODIGOS2018[[#This Row],[MARCA SALUD Y CONTRALORIA]]&lt;&gt;"SALUD",COUNTIF([1]!PLANOPROG[AUX LINEA],CODIGOS2018[[#This Row],[Aux PROG CGR]])=0),"INCLUIR","OK")</f>
        <v>#REF!</v>
      </c>
      <c r="AS395" s="72" t="str">
        <f>CONCATENATE(CODIGOS2018[[#This Row],[Código CGR]]," ",CODIGOS2018[[#This Row],[CGR OEI]]," ",CODIGOS2018[[#This Row],[CGR Dest]]," ",CODIGOS2018[[#This Row],[SIT FONDOS]]," ",CODIGOS2018[[#This Row],[CGR Tercero]])</f>
        <v>1.1.01.02.63.11 003 028 C 000000000000000</v>
      </c>
      <c r="AT395" s="73" t="e">
        <f>IF(AND(CODIGOS2018[[#This Row],[MARCA SALUD Y CONTRALORIA]]&lt;&gt;"SALUD",COUNTIF([1]!PLANOEJEC[AUX LINEA],CODIGOS2018[[#This Row],[Aux EJEC CGR]])=0),"INCLUIR","OK")</f>
        <v>#REF!</v>
      </c>
      <c r="AU395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5" s="76" t="str">
        <f t="shared" si="9"/>
        <v>1.1.01.02.63.11..</v>
      </c>
      <c r="AW395" s="77">
        <f>+LEN(CODIGOS2018[[#This Row],[POS PRE]])</f>
        <v>11</v>
      </c>
      <c r="AX395" s="76" t="b">
        <f>+EXACT(CODIGOS2018[[#This Row],[CODIGO AUTOMATICO CGR]],CODIGOS2018[[#This Row],[Código CGR]])</f>
        <v>0</v>
      </c>
      <c r="AY395" s="78" t="s">
        <v>311</v>
      </c>
      <c r="AZ395" s="78" t="b">
        <f>EXACT(CODIGOS2018[[#This Row],[Código FUT]],CODIGOS2018[[#This Row],[CODIFICACION MARCO FISCAL]])</f>
        <v>1</v>
      </c>
      <c r="BA395" s="81" t="e">
        <v>#N/A</v>
      </c>
      <c r="BB395" s="82" t="e">
        <f>EXACT(CODIGOS2018[[#This Row],[Código FUT]],CODIGOS2018[[#This Row],[REPORTE II TRIM]])</f>
        <v>#N/A</v>
      </c>
      <c r="BC395" s="135" t="e">
        <v>#N/A</v>
      </c>
      <c r="BD395" s="135" t="e">
        <f>EXACT(CODIGOS2018[[#This Row],[Código FUT]],CODIGOS2018[[#This Row],[FUT DECRETO LIQ 2019]])</f>
        <v>#N/A</v>
      </c>
    </row>
    <row r="396" spans="1:56" s="23" customFormat="1" ht="15" customHeight="1" x14ac:dyDescent="0.25">
      <c r="A396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0-0302 1105 1101026311 9999 9999</v>
      </c>
      <c r="B396" s="66" t="s">
        <v>240</v>
      </c>
      <c r="C396" s="67">
        <v>1105</v>
      </c>
      <c r="D396" s="66" t="s">
        <v>90</v>
      </c>
      <c r="E396" s="67">
        <v>9999</v>
      </c>
      <c r="F396" s="67">
        <v>9999</v>
      </c>
      <c r="G396" s="66" t="s">
        <v>436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  <c r="N396" s="65">
        <v>0</v>
      </c>
      <c r="O396" s="24"/>
      <c r="P396" s="68">
        <f>CODIGOS2018[[#This Row],[RECAUDOS]]+CODIGOS2018[[#This Row],[AJUSTE]]</f>
        <v>0</v>
      </c>
      <c r="Q39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6" s="60"/>
      <c r="T396" s="60"/>
      <c r="U396" s="26" t="s">
        <v>492</v>
      </c>
      <c r="V396" s="27" t="e">
        <f>IF(Q396="SALUD","SALUD",IF(CODIGOS2018[[#This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6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6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6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6" s="28">
        <v>10</v>
      </c>
      <c r="AA396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6" s="28" t="s">
        <v>491</v>
      </c>
      <c r="AC396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6" s="28" t="s">
        <v>549</v>
      </c>
      <c r="AE396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6" s="28" t="s">
        <v>371</v>
      </c>
      <c r="AG396" s="46" t="s">
        <v>462</v>
      </c>
      <c r="AH396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6" s="47" t="s">
        <v>311</v>
      </c>
      <c r="AJ396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6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6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6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6" s="72" t="str">
        <f>CONCATENATE(CODIGOS2018[[#This Row],[Código CGR]]," ",CODIGOS2018[[#This Row],[CGR OEI]]," ",CODIGOS2018[[#This Row],[CGR Dest]]," ",CODIGOS2018[[#This Row],[SIT FONDOS]])</f>
        <v>1.1.01.02.63.11 003 028 C</v>
      </c>
      <c r="AR396" s="73" t="e">
        <f>IF(AND(CODIGOS2018[[#This Row],[MARCA SALUD Y CONTRALORIA]]&lt;&gt;"SALUD",COUNTIF([1]!PLANOPROG[AUX LINEA],CODIGOS2018[[#This Row],[Aux PROG CGR]])=0),"INCLUIR","OK")</f>
        <v>#REF!</v>
      </c>
      <c r="AS396" s="72" t="str">
        <f>CONCATENATE(CODIGOS2018[[#This Row],[Código CGR]]," ",CODIGOS2018[[#This Row],[CGR OEI]]," ",CODIGOS2018[[#This Row],[CGR Dest]]," ",CODIGOS2018[[#This Row],[SIT FONDOS]]," ",CODIGOS2018[[#This Row],[CGR Tercero]])</f>
        <v>1.1.01.02.63.11 003 028 C 000000000000000</v>
      </c>
      <c r="AT396" s="73" t="e">
        <f>IF(AND(CODIGOS2018[[#This Row],[MARCA SALUD Y CONTRALORIA]]&lt;&gt;"SALUD",COUNTIF([1]!PLANOEJEC[AUX LINEA],CODIGOS2018[[#This Row],[Aux EJEC CGR]])=0),"INCLUIR","OK")</f>
        <v>#REF!</v>
      </c>
      <c r="AU396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6" s="76" t="str">
        <f t="shared" si="9"/>
        <v>1.1.01.02.63.11..</v>
      </c>
      <c r="AW396" s="77">
        <f>+LEN(CODIGOS2018[[#This Row],[POS PRE]])</f>
        <v>11</v>
      </c>
      <c r="AX396" s="76" t="b">
        <f>+EXACT(CODIGOS2018[[#This Row],[CODIGO AUTOMATICO CGR]],CODIGOS2018[[#This Row],[Código CGR]])</f>
        <v>0</v>
      </c>
      <c r="AY396" s="78" t="s">
        <v>311</v>
      </c>
      <c r="AZ396" s="78" t="b">
        <f>EXACT(CODIGOS2018[[#This Row],[Código FUT]],CODIGOS2018[[#This Row],[CODIFICACION MARCO FISCAL]])</f>
        <v>1</v>
      </c>
      <c r="BA396" s="81" t="e">
        <v>#N/A</v>
      </c>
      <c r="BB396" s="82" t="e">
        <f>EXACT(CODIGOS2018[[#This Row],[Código FUT]],CODIGOS2018[[#This Row],[REPORTE II TRIM]])</f>
        <v>#N/A</v>
      </c>
      <c r="BC396" s="135" t="e">
        <v>#N/A</v>
      </c>
      <c r="BD396" s="135" t="e">
        <f>EXACT(CODIGOS2018[[#This Row],[Código FUT]],CODIGOS2018[[#This Row],[FUT DECRETO LIQ 2019]])</f>
        <v>#N/A</v>
      </c>
    </row>
    <row r="397" spans="1:56" s="23" customFormat="1" ht="15" customHeight="1" x14ac:dyDescent="0.25">
      <c r="A397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0-0322 1105 110202030103010198 12020301 9999</v>
      </c>
      <c r="B397" s="66" t="s">
        <v>253</v>
      </c>
      <c r="C397" s="67">
        <v>1105</v>
      </c>
      <c r="D397" s="66" t="s">
        <v>56</v>
      </c>
      <c r="E397" s="67">
        <v>12020301</v>
      </c>
      <c r="F397" s="67">
        <v>9999</v>
      </c>
      <c r="G397" s="66" t="s">
        <v>131</v>
      </c>
      <c r="H397" s="65">
        <v>0</v>
      </c>
      <c r="I397" s="65">
        <v>0</v>
      </c>
      <c r="J397" s="65">
        <v>0</v>
      </c>
      <c r="K397" s="65">
        <v>0</v>
      </c>
      <c r="L397" s="65">
        <v>0</v>
      </c>
      <c r="M397" s="65">
        <v>0</v>
      </c>
      <c r="N397" s="65">
        <v>0</v>
      </c>
      <c r="O397" s="24"/>
      <c r="P397" s="68">
        <f>CODIGOS2018[[#This Row],[RECAUDOS]]+CODIGOS2018[[#This Row],[AJUSTE]]</f>
        <v>0</v>
      </c>
      <c r="Q39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7" s="60"/>
      <c r="T397" s="60"/>
      <c r="U397" s="26" t="s">
        <v>563</v>
      </c>
      <c r="V397" s="27" t="e">
        <f>IF(Q397="SALUD","SALUD",IF(CODIGOS2018[[#This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7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7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7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7" s="28">
        <v>10</v>
      </c>
      <c r="AA397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7" s="28" t="s">
        <v>471</v>
      </c>
      <c r="AC397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7" s="28" t="s">
        <v>500</v>
      </c>
      <c r="AE397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7" s="28" t="s">
        <v>371</v>
      </c>
      <c r="AG397" s="46" t="s">
        <v>539</v>
      </c>
      <c r="AH397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7" s="47" t="s">
        <v>348</v>
      </c>
      <c r="AJ397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7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7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7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7" s="72" t="str">
        <f>CONCATENATE(CODIGOS2018[[#This Row],[Código CGR]]," ",CODIGOS2018[[#This Row],[CGR OEI]]," ",CODIGOS2018[[#This Row],[CGR Dest]]," ",CODIGOS2018[[#This Row],[SIT FONDOS]])</f>
        <v>1.1.02.02.03.01.03.01.01.01 019 039 C</v>
      </c>
      <c r="AR397" s="73" t="e">
        <f>IF(AND(CODIGOS2018[[#This Row],[MARCA SALUD Y CONTRALORIA]]&lt;&gt;"SALUD",COUNTIF([1]!PLANOPROG[AUX LINEA],CODIGOS2018[[#This Row],[Aux PROG CGR]])=0),"INCLUIR","OK")</f>
        <v>#REF!</v>
      </c>
      <c r="AS397" s="72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1.1.02.02.03.01.03.01.01.01 019 039 C 110000001700000</v>
      </c>
      <c r="AT397" s="73" t="e">
        <f>IF(AND(CODIGOS2018[[#This Row],[MARCA SALUD Y CONTRALORIA]]&lt;&gt;"SALUD",COUNTIF([1]!PLANOEJEC[AUX LINEA],CODIGOS2018[[#This Row],[Aux EJEC CGR]])=0),"INCLUIR","OK")</f>
        <v>#REF!</v>
      </c>
      <c r="AU397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7" s="76" t="str">
        <f t="shared" si="9"/>
        <v>1.1.02.02.03.01.03.01</v>
      </c>
      <c r="AW397" s="77">
        <f>+LEN(CODIGOS2018[[#This Row],[POS PRE]])</f>
        <v>19</v>
      </c>
      <c r="AX397" s="76" t="b">
        <f>+EXACT(CODIGOS2018[[#This Row],[CODIGO AUTOMATICO CGR]],CODIGOS2018[[#This Row],[Código CGR]])</f>
        <v>0</v>
      </c>
      <c r="AY397" s="78" t="s">
        <v>348</v>
      </c>
      <c r="AZ397" s="78" t="b">
        <f>EXACT(CODIGOS2018[[#This Row],[Código FUT]],CODIGOS2018[[#This Row],[CODIFICACION MARCO FISCAL]])</f>
        <v>1</v>
      </c>
      <c r="BA397" s="81" t="e">
        <v>#N/A</v>
      </c>
      <c r="BB397" s="82" t="e">
        <f>EXACT(CODIGOS2018[[#This Row],[Código FUT]],CODIGOS2018[[#This Row],[REPORTE II TRIM]])</f>
        <v>#N/A</v>
      </c>
      <c r="BC397" s="135" t="e">
        <v>#N/A</v>
      </c>
      <c r="BD397" s="135" t="e">
        <f>EXACT(CODIGOS2018[[#This Row],[Código FUT]],CODIGOS2018[[#This Row],[FUT DECRETO LIQ 2019]])</f>
        <v>#N/A</v>
      </c>
    </row>
    <row r="398" spans="1:56" s="23" customFormat="1" ht="15" customHeight="1" x14ac:dyDescent="0.25">
      <c r="A398" s="20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0-0336 1105 110102320104 11010202 9999</v>
      </c>
      <c r="B398" s="66" t="s">
        <v>742</v>
      </c>
      <c r="C398" s="67">
        <v>1105</v>
      </c>
      <c r="D398" s="66" t="s">
        <v>743</v>
      </c>
      <c r="E398" s="67">
        <v>11010202</v>
      </c>
      <c r="F398" s="67">
        <v>9999</v>
      </c>
      <c r="G398" s="66" t="s">
        <v>744</v>
      </c>
      <c r="H398" s="65">
        <v>0</v>
      </c>
      <c r="I398" s="65">
        <v>0</v>
      </c>
      <c r="J398" s="65">
        <v>0</v>
      </c>
      <c r="K398" s="65">
        <v>-524845592</v>
      </c>
      <c r="L398" s="65">
        <v>0</v>
      </c>
      <c r="M398" s="65">
        <v>-524845592</v>
      </c>
      <c r="N398" s="65">
        <v>-524845592</v>
      </c>
      <c r="O398" s="24"/>
      <c r="P398" s="68">
        <f>CODIGOS2018[[#This Row],[RECAUDOS]]+CODIGOS2018[[#This Row],[AJUSTE]]</f>
        <v>-524845592</v>
      </c>
      <c r="Q39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398" s="60"/>
      <c r="T398" s="60"/>
      <c r="U398" s="26" t="s">
        <v>736</v>
      </c>
      <c r="V398" s="27" t="e">
        <f>IF(Q398="SALUD","SALUD",IF(CODIGOS2018[[#This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8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8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8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8" s="28" t="s">
        <v>736</v>
      </c>
      <c r="AA398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8" s="28" t="s">
        <v>736</v>
      </c>
      <c r="AC398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8" s="28" t="s">
        <v>736</v>
      </c>
      <c r="AE398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8" s="28" t="s">
        <v>736</v>
      </c>
      <c r="AG398" s="46" t="s">
        <v>736</v>
      </c>
      <c r="AH398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8" s="47" t="s">
        <v>736</v>
      </c>
      <c r="AJ39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8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8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8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8" s="72" t="str">
        <f>CONCATENATE(CODIGOS2018[[#This Row],[Código CGR]]," ",CODIGOS2018[[#This Row],[CGR OEI]]," ",CODIGOS2018[[#This Row],[CGR Dest]]," ",CODIGOS2018[[#This Row],[SIT FONDOS]])</f>
        <v>SALUD SALUD SALUD SALUD</v>
      </c>
      <c r="AR398" s="73" t="e">
        <f>IF(AND(CODIGOS2018[[#This Row],[MARCA SALUD Y CONTRALORIA]]&lt;&gt;"SALUD",COUNTIF([1]!PLANOPROG[AUX LINEA],CODIGOS2018[[#This Row],[Aux PROG CGR]])=0),"INCLUIR","OK")</f>
        <v>#REF!</v>
      </c>
      <c r="AS398" s="72" t="str">
        <f>CONCATENATE(CODIGOS2018[[#This Row],[Código CGR]]," ",CODIGOS2018[[#This Row],[CGR OEI]]," ",CODIGOS2018[[#This Row],[CGR Dest]]," ",CODIGOS2018[[#This Row],[SIT FONDOS]]," ",CODIGOS2018[[#This Row],[CGR Tercero]])</f>
        <v>SALUD SALUD SALUD SALUD SALUD</v>
      </c>
      <c r="AT398" s="73" t="e">
        <f>IF(AND(CODIGOS2018[[#This Row],[MARCA SALUD Y CONTRALORIA]]&lt;&gt;"SALUD",COUNTIF([1]!PLANOEJEC[AUX LINEA],CODIGOS2018[[#This Row],[Aux EJEC CGR]])=0),"INCLUIR","OK")</f>
        <v>#REF!</v>
      </c>
      <c r="AU398" s="89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8" s="76" t="str">
        <f t="shared" si="9"/>
        <v>1.1.01.02.32.01.04.</v>
      </c>
      <c r="AW398" s="77">
        <f>+LEN(CODIGOS2018[[#This Row],[POS PRE]])</f>
        <v>13</v>
      </c>
      <c r="AX398" s="76" t="b">
        <f>+EXACT(CODIGOS2018[[#This Row],[CODIGO AUTOMATICO CGR]],CODIGOS2018[[#This Row],[Código CGR]])</f>
        <v>0</v>
      </c>
      <c r="AY398" s="78" t="s">
        <v>295</v>
      </c>
      <c r="AZ398" s="78" t="b">
        <f>EXACT(CODIGOS2018[[#This Row],[Código FUT]],CODIGOS2018[[#This Row],[CODIFICACION MARCO FISCAL]])</f>
        <v>0</v>
      </c>
      <c r="BA398" s="81" t="e">
        <v>#N/A</v>
      </c>
      <c r="BB398" s="82" t="e">
        <f>EXACT(CODIGOS2018[[#This Row],[Código FUT]],CODIGOS2018[[#This Row],[REPORTE II TRIM]])</f>
        <v>#N/A</v>
      </c>
      <c r="BC398" s="135" t="s">
        <v>279</v>
      </c>
      <c r="BD398" s="135" t="b">
        <f>EXACT(CODIGOS2018[[#This Row],[Código FUT]],CODIGOS2018[[#This Row],[FUT DECRETO LIQ 2019]])</f>
        <v>0</v>
      </c>
    </row>
    <row r="399" spans="1:56" ht="15" x14ac:dyDescent="0.25">
      <c r="A399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110201039801 11010202 9999</v>
      </c>
      <c r="B399" s="66" t="s">
        <v>162</v>
      </c>
      <c r="C399" s="67">
        <v>1105</v>
      </c>
      <c r="D399" s="66" t="s">
        <v>29</v>
      </c>
      <c r="E399" s="67">
        <v>11010202</v>
      </c>
      <c r="F399" s="67">
        <v>9999</v>
      </c>
      <c r="G399" s="66" t="s">
        <v>144</v>
      </c>
      <c r="H399" s="148">
        <v>0</v>
      </c>
      <c r="I399" s="65">
        <v>0</v>
      </c>
      <c r="J399" s="65">
        <v>0</v>
      </c>
      <c r="K399" s="65">
        <v>0</v>
      </c>
      <c r="L399" s="65">
        <v>0</v>
      </c>
      <c r="M399" s="65">
        <v>0</v>
      </c>
      <c r="N399" s="65">
        <v>0</v>
      </c>
      <c r="O399" s="24"/>
      <c r="P399" s="68">
        <f>CODIGOS2018[[#This Row],[RECAUDOS]]+CODIGOS2018[[#This Row],[AJUSTE]]</f>
        <v>0</v>
      </c>
      <c r="Q39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399" s="131"/>
      <c r="S399" s="60"/>
      <c r="T399" s="60"/>
      <c r="U399" s="94" t="s">
        <v>135</v>
      </c>
      <c r="V399" s="95" t="e">
        <f>IF(Q399="SALUD","SALUD",IF(CODIGOS2018[[#This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399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399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399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399" s="28">
        <v>10</v>
      </c>
      <c r="AA399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399" s="28" t="s">
        <v>503</v>
      </c>
      <c r="AC399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399" s="28" t="s">
        <v>461</v>
      </c>
      <c r="AE399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399" s="28" t="s">
        <v>371</v>
      </c>
      <c r="AG399" s="46" t="s">
        <v>462</v>
      </c>
      <c r="AH399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399" s="47" t="s">
        <v>329</v>
      </c>
      <c r="AJ399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39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39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39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39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399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399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399" s="100" t="str">
        <f>CONCATENATE(CODIGOS2018[[#This Row],[Código CGR]]," ",CODIGOS2018[[#This Row],[CGR OEI]]," ",CODIGOS2018[[#This Row],[CGR Dest]]," ",CODIGOS2018[[#This Row],[SIT FONDOS]])</f>
        <v>1.1.02.01.03.98 006 001 C</v>
      </c>
      <c r="AR399" s="101" t="e">
        <f>IF(AND(CODIGOS2018[[#This Row],[MARCA SALUD Y CONTRALORIA]]&lt;&gt;"SALUD",COUNTIF([1]!PLANOPROG[AUX LINEA],CODIGOS2018[[#This Row],[Aux PROG CGR]])=0),"INCLUIR","OK")</f>
        <v>#REF!</v>
      </c>
      <c r="AS399" s="100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399" s="101" t="e">
        <f>IF(AND(CODIGOS2018[[#This Row],[MARCA SALUD Y CONTRALORIA]]&lt;&gt;"SALUD",COUNTIF([1]!PLANOEJEC[AUX LINEA],CODIGOS2018[[#This Row],[Aux EJEC CGR]])=0),"INCLUIR","OK")</f>
        <v>#REF!</v>
      </c>
      <c r="AU399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399" s="4" t="str">
        <f t="shared" si="9"/>
        <v>1.1.02.01.03.98.01.</v>
      </c>
      <c r="AW399" s="103">
        <f>+LEN(CODIGOS2018[[#This Row],[POS PRE]])</f>
        <v>13</v>
      </c>
      <c r="AX399" s="64" t="b">
        <f>+EXACT(CODIGOS2018[[#This Row],[CODIGO AUTOMATICO CGR]],CODIGOS2018[[#This Row],[Código CGR]])</f>
        <v>0</v>
      </c>
      <c r="AY399" s="78" t="e">
        <v>#N/A</v>
      </c>
      <c r="AZ399" s="104" t="e">
        <f>EXACT(CODIGOS2018[[#This Row],[Código FUT]],CODIGOS2018[[#This Row],[CODIFICACION MARCO FISCAL]])</f>
        <v>#N/A</v>
      </c>
      <c r="BA399" s="81" t="e">
        <v>#N/A</v>
      </c>
      <c r="BB399" s="105" t="e">
        <f>EXACT(CODIGOS2018[[#This Row],[Código FUT]],CODIGOS2018[[#This Row],[REPORTE II TRIM]])</f>
        <v>#N/A</v>
      </c>
      <c r="BC399" s="135" t="e">
        <v>#N/A</v>
      </c>
      <c r="BD399" s="135" t="e">
        <f>EXACT(CODIGOS2018[[#This Row],[Código FUT]],CODIGOS2018[[#This Row],[FUT DECRETO LIQ 2019]])</f>
        <v>#N/A</v>
      </c>
    </row>
    <row r="400" spans="1:56" ht="15" x14ac:dyDescent="0.25">
      <c r="A400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1202010508 11010102 9999</v>
      </c>
      <c r="B400" s="66" t="s">
        <v>162</v>
      </c>
      <c r="C400" s="67">
        <v>1105</v>
      </c>
      <c r="D400" s="66" t="s">
        <v>36</v>
      </c>
      <c r="E400" s="67">
        <v>11010102</v>
      </c>
      <c r="F400" s="67">
        <v>9999</v>
      </c>
      <c r="G400" s="66" t="s">
        <v>401</v>
      </c>
      <c r="H400" s="149">
        <v>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  <c r="N400" s="65">
        <v>-299780</v>
      </c>
      <c r="O400" s="24"/>
      <c r="P400" s="68">
        <f>CODIGOS2018[[#This Row],[RECAUDOS]]+CODIGOS2018[[#This Row],[AJUSTE]]</f>
        <v>-299780</v>
      </c>
      <c r="Q40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0" s="60"/>
      <c r="T400" s="60"/>
      <c r="U400" s="94" t="s">
        <v>133</v>
      </c>
      <c r="V400" s="95" t="e">
        <f>IF(Q400="SALUD","SALUD",IF(CODIGOS2018[[#This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0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0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0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0" s="28">
        <v>10</v>
      </c>
      <c r="AA400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0" s="28" t="s">
        <v>511</v>
      </c>
      <c r="AC400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0" s="28" t="s">
        <v>489</v>
      </c>
      <c r="AE400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0" s="28" t="s">
        <v>371</v>
      </c>
      <c r="AG400" s="46" t="s">
        <v>539</v>
      </c>
      <c r="AH400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0" s="47" t="s">
        <v>355</v>
      </c>
      <c r="AJ400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0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0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0" s="100" t="str">
        <f>CONCATENATE(CODIGOS2018[[#This Row],[Código CGR]]," ",CODIGOS2018[[#This Row],[CGR OEI]]," ",CODIGOS2018[[#This Row],[CGR Dest]]," ",CODIGOS2018[[#This Row],[SIT FONDOS]])</f>
        <v>1.2.02.01.05 042 099 C</v>
      </c>
      <c r="AR400" s="101" t="e">
        <f>IF(AND(CODIGOS2018[[#This Row],[MARCA SALUD Y CONTRALORIA]]&lt;&gt;"SALUD",COUNTIF([1]!PLANOPROG[AUX LINEA],CODIGOS2018[[#This Row],[Aux PROG CGR]])=0),"INCLUIR","OK")</f>
        <v>#REF!</v>
      </c>
      <c r="AS400" s="100" t="str">
        <f>CONCATENATE(CODIGOS2018[[#This Row],[Código CGR]]," ",CODIGOS2018[[#This Row],[CGR OEI]]," ",CODIGOS2018[[#This Row],[CGR Dest]]," ",CODIGOS2018[[#This Row],[SIT FONDOS]]," ",CODIGOS2018[[#This Row],[CGR Tercero]])</f>
        <v>1.2.02.01.05 042 099 C 110000001700000</v>
      </c>
      <c r="AT400" s="101" t="e">
        <f>IF(AND(CODIGOS2018[[#This Row],[MARCA SALUD Y CONTRALORIA]]&lt;&gt;"SALUD",COUNTIF([1]!PLANOEJEC[AUX LINEA],CODIGOS2018[[#This Row],[Aux EJEC CGR]])=0),"INCLUIR","OK")</f>
        <v>#REF!</v>
      </c>
      <c r="AU400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0" s="4" t="str">
        <f t="shared" si="9"/>
        <v>1.2.02.01.05.08..</v>
      </c>
      <c r="AW400" s="103">
        <f>+LEN(CODIGOS2018[[#This Row],[POS PRE]])</f>
        <v>11</v>
      </c>
      <c r="AX400" s="64" t="b">
        <f>+EXACT(CODIGOS2018[[#This Row],[CODIGO AUTOMATICO CGR]],CODIGOS2018[[#This Row],[Código CGR]])</f>
        <v>0</v>
      </c>
      <c r="AY400" s="78" t="e">
        <v>#N/A</v>
      </c>
      <c r="AZ400" s="104" t="e">
        <f>EXACT(CODIGOS2018[[#This Row],[Código FUT]],CODIGOS2018[[#This Row],[CODIFICACION MARCO FISCAL]])</f>
        <v>#N/A</v>
      </c>
      <c r="BA400" s="81" t="e">
        <v>#N/A</v>
      </c>
      <c r="BB400" s="105" t="e">
        <f>EXACT(CODIGOS2018[[#This Row],[Código FUT]],CODIGOS2018[[#This Row],[REPORTE II TRIM]])</f>
        <v>#N/A</v>
      </c>
      <c r="BC400" s="135" t="e">
        <v>#N/A</v>
      </c>
      <c r="BD400" s="135" t="e">
        <f>EXACT(CODIGOS2018[[#This Row],[Código FUT]],CODIGOS2018[[#This Row],[FUT DECRETO LIQ 2019]])</f>
        <v>#N/A</v>
      </c>
    </row>
    <row r="401" spans="1:56" ht="15" x14ac:dyDescent="0.25">
      <c r="A401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1202010508 11020201 9999</v>
      </c>
      <c r="B401" s="66" t="s">
        <v>162</v>
      </c>
      <c r="C401" s="67">
        <v>1105</v>
      </c>
      <c r="D401" s="66" t="s">
        <v>36</v>
      </c>
      <c r="E401" s="67">
        <v>11020201</v>
      </c>
      <c r="F401" s="67">
        <v>9999</v>
      </c>
      <c r="G401" s="66" t="s">
        <v>401</v>
      </c>
      <c r="H401" s="149">
        <v>0</v>
      </c>
      <c r="I401" s="65">
        <v>0</v>
      </c>
      <c r="J401" s="65">
        <v>0</v>
      </c>
      <c r="K401" s="65">
        <v>0</v>
      </c>
      <c r="L401" s="65">
        <v>0</v>
      </c>
      <c r="M401" s="65">
        <v>0</v>
      </c>
      <c r="N401" s="65">
        <v>-78000</v>
      </c>
      <c r="O401" s="24"/>
      <c r="P401" s="68">
        <f>CODIGOS2018[[#This Row],[RECAUDOS]]+CODIGOS2018[[#This Row],[AJUSTE]]</f>
        <v>-78000</v>
      </c>
      <c r="Q40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1" s="60"/>
      <c r="T401" s="60"/>
      <c r="U401" s="94" t="s">
        <v>133</v>
      </c>
      <c r="V401" s="95" t="e">
        <f>IF(Q401="SALUD","SALUD",IF(CODIGOS2018[[#This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1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1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1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1" s="28">
        <v>10</v>
      </c>
      <c r="AA401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1" s="28" t="s">
        <v>511</v>
      </c>
      <c r="AC401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1" s="28" t="s">
        <v>489</v>
      </c>
      <c r="AE401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1" s="28" t="s">
        <v>371</v>
      </c>
      <c r="AG401" s="46" t="s">
        <v>539</v>
      </c>
      <c r="AH401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1" s="47" t="s">
        <v>355</v>
      </c>
      <c r="AJ401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1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1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1" s="100" t="str">
        <f>CONCATENATE(CODIGOS2018[[#This Row],[Código CGR]]," ",CODIGOS2018[[#This Row],[CGR OEI]]," ",CODIGOS2018[[#This Row],[CGR Dest]]," ",CODIGOS2018[[#This Row],[SIT FONDOS]])</f>
        <v>1.2.02.01.05 042 099 C</v>
      </c>
      <c r="AR401" s="101" t="e">
        <f>IF(AND(CODIGOS2018[[#This Row],[MARCA SALUD Y CONTRALORIA]]&lt;&gt;"SALUD",COUNTIF([1]!PLANOPROG[AUX LINEA],CODIGOS2018[[#This Row],[Aux PROG CGR]])=0),"INCLUIR","OK")</f>
        <v>#REF!</v>
      </c>
      <c r="AS401" s="100" t="str">
        <f>CONCATENATE(CODIGOS2018[[#This Row],[Código CGR]]," ",CODIGOS2018[[#This Row],[CGR OEI]]," ",CODIGOS2018[[#This Row],[CGR Dest]]," ",CODIGOS2018[[#This Row],[SIT FONDOS]]," ",CODIGOS2018[[#This Row],[CGR Tercero]])</f>
        <v>1.2.02.01.05 042 099 C 110000001700000</v>
      </c>
      <c r="AT401" s="101" t="e">
        <f>IF(AND(CODIGOS2018[[#This Row],[MARCA SALUD Y CONTRALORIA]]&lt;&gt;"SALUD",COUNTIF([1]!PLANOEJEC[AUX LINEA],CODIGOS2018[[#This Row],[Aux EJEC CGR]])=0),"INCLUIR","OK")</f>
        <v>#REF!</v>
      </c>
      <c r="AU401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1" s="4" t="str">
        <f t="shared" si="9"/>
        <v>1.2.02.01.05.08..</v>
      </c>
      <c r="AW401" s="103">
        <f>+LEN(CODIGOS2018[[#This Row],[POS PRE]])</f>
        <v>11</v>
      </c>
      <c r="AX401" s="64" t="b">
        <f>+EXACT(CODIGOS2018[[#This Row],[CODIGO AUTOMATICO CGR]],CODIGOS2018[[#This Row],[Código CGR]])</f>
        <v>0</v>
      </c>
      <c r="AY401" s="78" t="e">
        <v>#N/A</v>
      </c>
      <c r="AZ401" s="104" t="e">
        <f>EXACT(CODIGOS2018[[#This Row],[Código FUT]],CODIGOS2018[[#This Row],[CODIFICACION MARCO FISCAL]])</f>
        <v>#N/A</v>
      </c>
      <c r="BA401" s="81" t="e">
        <v>#N/A</v>
      </c>
      <c r="BB401" s="105" t="e">
        <f>EXACT(CODIGOS2018[[#This Row],[Código FUT]],CODIGOS2018[[#This Row],[REPORTE II TRIM]])</f>
        <v>#N/A</v>
      </c>
      <c r="BC401" s="135" t="e">
        <v>#N/A</v>
      </c>
      <c r="BD401" s="135" t="e">
        <f>EXACT(CODIGOS2018[[#This Row],[Código FUT]],CODIGOS2018[[#This Row],[FUT DECRETO LIQ 2019]])</f>
        <v>#N/A</v>
      </c>
    </row>
    <row r="402" spans="1:56" ht="15" x14ac:dyDescent="0.25">
      <c r="A402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0-0001 1105 1202030102 9999 9999</v>
      </c>
      <c r="B402" s="66" t="s">
        <v>162</v>
      </c>
      <c r="C402" s="67">
        <v>1105</v>
      </c>
      <c r="D402" s="66" t="s">
        <v>39</v>
      </c>
      <c r="E402" s="67">
        <v>9999</v>
      </c>
      <c r="F402" s="67">
        <v>9999</v>
      </c>
      <c r="G402" s="66" t="s">
        <v>404</v>
      </c>
      <c r="H402" s="149">
        <v>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  <c r="N402" s="65">
        <v>0</v>
      </c>
      <c r="O402" s="24"/>
      <c r="P402" s="68">
        <f>CODIGOS2018[[#This Row],[RECAUDOS]]+CODIGOS2018[[#This Row],[AJUSTE]]</f>
        <v>0</v>
      </c>
      <c r="Q40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2" s="60"/>
      <c r="T402" s="60"/>
      <c r="U402" s="94" t="s">
        <v>533</v>
      </c>
      <c r="V402" s="95" t="e">
        <f>IF(Q402="SALUD","SALUD",IF(CODIGOS2018[[#This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2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2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2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2" s="28">
        <v>10</v>
      </c>
      <c r="AA402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2" s="28" t="s">
        <v>510</v>
      </c>
      <c r="AC402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2" s="28" t="s">
        <v>510</v>
      </c>
      <c r="AE402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2" s="28" t="s">
        <v>371</v>
      </c>
      <c r="AG402" s="46" t="s">
        <v>462</v>
      </c>
      <c r="AH402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2" s="47" t="s">
        <v>366</v>
      </c>
      <c r="AJ402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2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2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2" s="100" t="str">
        <f>CONCATENATE(CODIGOS2018[[#This Row],[Código CGR]]," ",CODIGOS2018[[#This Row],[CGR OEI]]," ",CODIGOS2018[[#This Row],[CGR Dest]]," ",CODIGOS2018[[#This Row],[SIT FONDOS]])</f>
        <v>1.2.02.03.01.01.98 040 040 C</v>
      </c>
      <c r="AR402" s="101" t="e">
        <f>IF(AND(CODIGOS2018[[#This Row],[MARCA SALUD Y CONTRALORIA]]&lt;&gt;"SALUD",COUNTIF([1]!PLANOPROG[AUX LINEA],CODIGOS2018[[#This Row],[Aux PROG CGR]])=0),"INCLUIR","OK")</f>
        <v>#REF!</v>
      </c>
      <c r="AS402" s="100" t="str">
        <f>CONCATENATE(CODIGOS2018[[#This Row],[Código CGR]]," ",CODIGOS2018[[#This Row],[CGR OEI]]," ",CODIGOS2018[[#This Row],[CGR Dest]]," ",CODIGOS2018[[#This Row],[SIT FONDOS]]," ",CODIGOS2018[[#This Row],[CGR Tercero]])</f>
        <v>1.2.02.03.01.01.98 040 040 C 000000000000000</v>
      </c>
      <c r="AT402" s="101" t="e">
        <f>IF(AND(CODIGOS2018[[#This Row],[MARCA SALUD Y CONTRALORIA]]&lt;&gt;"SALUD",COUNTIF([1]!PLANOEJEC[AUX LINEA],CODIGOS2018[[#This Row],[Aux EJEC CGR]])=0),"INCLUIR","OK")</f>
        <v>#REF!</v>
      </c>
      <c r="AU402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2" s="4" t="str">
        <f t="shared" si="9"/>
        <v>1.2.02.03.01.02..</v>
      </c>
      <c r="AW402" s="103">
        <f>+LEN(CODIGOS2018[[#This Row],[POS PRE]])</f>
        <v>11</v>
      </c>
      <c r="AX402" s="64" t="b">
        <f>+EXACT(CODIGOS2018[[#This Row],[CODIGO AUTOMATICO CGR]],CODIGOS2018[[#This Row],[Código CGR]])</f>
        <v>0</v>
      </c>
      <c r="AY402" s="78" t="e">
        <v>#N/A</v>
      </c>
      <c r="AZ402" s="104" t="e">
        <f>EXACT(CODIGOS2018[[#This Row],[Código FUT]],CODIGOS2018[[#This Row],[CODIFICACION MARCO FISCAL]])</f>
        <v>#N/A</v>
      </c>
      <c r="BA402" s="81" t="e">
        <v>#N/A</v>
      </c>
      <c r="BB402" s="105" t="e">
        <f>EXACT(CODIGOS2018[[#This Row],[Código FUT]],CODIGOS2018[[#This Row],[REPORTE II TRIM]])</f>
        <v>#N/A</v>
      </c>
      <c r="BC402" s="135" t="e">
        <v>#N/A</v>
      </c>
      <c r="BD402" s="135" t="e">
        <f>EXACT(CODIGOS2018[[#This Row],[Código FUT]],CODIGOS2018[[#This Row],[FUT DECRETO LIQ 2019]])</f>
        <v>#N/A</v>
      </c>
    </row>
    <row r="403" spans="1:56" ht="15" x14ac:dyDescent="0.25">
      <c r="A403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0-0021 1105 1202030101 12020301 9999</v>
      </c>
      <c r="B403" s="66" t="s">
        <v>176</v>
      </c>
      <c r="C403" s="67">
        <v>1105</v>
      </c>
      <c r="D403" s="66" t="s">
        <v>38</v>
      </c>
      <c r="E403" s="67">
        <v>12020301</v>
      </c>
      <c r="F403" s="67">
        <v>9999</v>
      </c>
      <c r="G403" s="66" t="s">
        <v>403</v>
      </c>
      <c r="H403" s="149">
        <v>0</v>
      </c>
      <c r="I403" s="65">
        <v>0</v>
      </c>
      <c r="J403" s="65">
        <v>0</v>
      </c>
      <c r="K403" s="65">
        <v>0</v>
      </c>
      <c r="L403" s="65">
        <v>0</v>
      </c>
      <c r="M403" s="65">
        <v>0</v>
      </c>
      <c r="N403" s="65">
        <v>0</v>
      </c>
      <c r="O403" s="24"/>
      <c r="P403" s="68">
        <f>CODIGOS2018[[#This Row],[RECAUDOS]]+CODIGOS2018[[#This Row],[AJUSTE]]</f>
        <v>0</v>
      </c>
      <c r="Q40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3" s="60"/>
      <c r="T403" s="60"/>
      <c r="U403" s="94" t="s">
        <v>533</v>
      </c>
      <c r="V403" s="95" t="e">
        <f>IF(Q403="SALUD","SALUD",IF(CODIGOS2018[[#This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3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3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3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3" s="28">
        <v>10</v>
      </c>
      <c r="AA403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3" s="28" t="s">
        <v>510</v>
      </c>
      <c r="AC403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3" s="28" t="s">
        <v>470</v>
      </c>
      <c r="AE403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3" s="28" t="s">
        <v>371</v>
      </c>
      <c r="AG403" s="46" t="s">
        <v>462</v>
      </c>
      <c r="AH403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3" s="47" t="s">
        <v>288</v>
      </c>
      <c r="AJ403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3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3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3" s="100" t="str">
        <f>CONCATENATE(CODIGOS2018[[#This Row],[Código CGR]]," ",CODIGOS2018[[#This Row],[CGR OEI]]," ",CODIGOS2018[[#This Row],[CGR Dest]]," ",CODIGOS2018[[#This Row],[SIT FONDOS]])</f>
        <v>1.2.02.03.01.01.98 040 010 C</v>
      </c>
      <c r="AR403" s="101" t="e">
        <f>IF(AND(CODIGOS2018[[#This Row],[MARCA SALUD Y CONTRALORIA]]&lt;&gt;"SALUD",COUNTIF([1]!PLANOPROG[AUX LINEA],CODIGOS2018[[#This Row],[Aux PROG CGR]])=0),"INCLUIR","OK")</f>
        <v>#REF!</v>
      </c>
      <c r="AS403" s="100" t="str">
        <f>CONCATENATE(CODIGOS2018[[#This Row],[Código CGR]]," ",CODIGOS2018[[#This Row],[CGR OEI]]," ",CODIGOS2018[[#This Row],[CGR Dest]]," ",CODIGOS2018[[#This Row],[SIT FONDOS]]," ",CODIGOS2018[[#This Row],[CGR Tercero]])</f>
        <v>1.2.02.03.01.01.98 040 010 C 000000000000000</v>
      </c>
      <c r="AT403" s="101" t="e">
        <f>IF(AND(CODIGOS2018[[#This Row],[MARCA SALUD Y CONTRALORIA]]&lt;&gt;"SALUD",COUNTIF([1]!PLANOEJEC[AUX LINEA],CODIGOS2018[[#This Row],[Aux EJEC CGR]])=0),"INCLUIR","OK")</f>
        <v>#REF!</v>
      </c>
      <c r="AU403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3" s="4" t="str">
        <f t="shared" si="9"/>
        <v>1.2.02.03.01.01..</v>
      </c>
      <c r="AW403" s="103">
        <f>+LEN(CODIGOS2018[[#This Row],[POS PRE]])</f>
        <v>11</v>
      </c>
      <c r="AX403" s="64" t="b">
        <f>+EXACT(CODIGOS2018[[#This Row],[CODIGO AUTOMATICO CGR]],CODIGOS2018[[#This Row],[Código CGR]])</f>
        <v>0</v>
      </c>
      <c r="AY403" s="78" t="e">
        <v>#N/A</v>
      </c>
      <c r="AZ403" s="104" t="e">
        <f>EXACT(CODIGOS2018[[#This Row],[Código FUT]],CODIGOS2018[[#This Row],[CODIFICACION MARCO FISCAL]])</f>
        <v>#N/A</v>
      </c>
      <c r="BA403" s="81" t="e">
        <v>#N/A</v>
      </c>
      <c r="BB403" s="105" t="e">
        <f>EXACT(CODIGOS2018[[#This Row],[Código FUT]],CODIGOS2018[[#This Row],[REPORTE II TRIM]])</f>
        <v>#N/A</v>
      </c>
      <c r="BC403" s="135" t="e">
        <v>#N/A</v>
      </c>
      <c r="BD403" s="135" t="e">
        <f>EXACT(CODIGOS2018[[#This Row],[Código FUT]],CODIGOS2018[[#This Row],[FUT DECRETO LIQ 2019]])</f>
        <v>#N/A</v>
      </c>
    </row>
    <row r="404" spans="1:56" ht="15" x14ac:dyDescent="0.25">
      <c r="A404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0-0042 1105 1202010506 11020201 9999</v>
      </c>
      <c r="B404" s="66" t="s">
        <v>179</v>
      </c>
      <c r="C404" s="67">
        <v>1105</v>
      </c>
      <c r="D404" s="66" t="s">
        <v>61</v>
      </c>
      <c r="E404" s="67">
        <v>11020201</v>
      </c>
      <c r="F404" s="67">
        <v>9999</v>
      </c>
      <c r="G404" s="66" t="s">
        <v>420</v>
      </c>
      <c r="H404" s="149">
        <v>0</v>
      </c>
      <c r="I404" s="65">
        <v>0</v>
      </c>
      <c r="J404" s="65">
        <v>0</v>
      </c>
      <c r="K404" s="65">
        <v>0</v>
      </c>
      <c r="L404" s="65">
        <v>0</v>
      </c>
      <c r="M404" s="65">
        <v>0</v>
      </c>
      <c r="N404" s="65">
        <v>0</v>
      </c>
      <c r="O404" s="24"/>
      <c r="P404" s="68">
        <f>CODIGOS2018[[#This Row],[RECAUDOS]]+CODIGOS2018[[#This Row],[AJUSTE]]</f>
        <v>0</v>
      </c>
      <c r="Q40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4" s="60"/>
      <c r="T404" s="60"/>
      <c r="U404" s="94" t="s">
        <v>133</v>
      </c>
      <c r="V404" s="95" t="e">
        <f>IF(Q404="SALUD","SALUD",IF(CODIGOS2018[[#This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4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4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4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4" s="28">
        <v>10</v>
      </c>
      <c r="AA404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4" s="28" t="s">
        <v>511</v>
      </c>
      <c r="AC404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4" s="28" t="s">
        <v>460</v>
      </c>
      <c r="AE404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4" s="28" t="s">
        <v>371</v>
      </c>
      <c r="AG404" s="46" t="s">
        <v>462</v>
      </c>
      <c r="AH404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4" s="47" t="s">
        <v>356</v>
      </c>
      <c r="AJ404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4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4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4" s="100" t="str">
        <f>CONCATENATE(CODIGOS2018[[#This Row],[Código CGR]]," ",CODIGOS2018[[#This Row],[CGR OEI]]," ",CODIGOS2018[[#This Row],[CGR Dest]]," ",CODIGOS2018[[#This Row],[SIT FONDOS]])</f>
        <v>1.2.02.01.05 042 002 C</v>
      </c>
      <c r="AR404" s="101" t="e">
        <f>IF(AND(CODIGOS2018[[#This Row],[MARCA SALUD Y CONTRALORIA]]&lt;&gt;"SALUD",COUNTIF([1]!PLANOPROG[AUX LINEA],CODIGOS2018[[#This Row],[Aux PROG CGR]])=0),"INCLUIR","OK")</f>
        <v>#REF!</v>
      </c>
      <c r="AS404" s="100" t="str">
        <f>CONCATENATE(CODIGOS2018[[#This Row],[Código CGR]]," ",CODIGOS2018[[#This Row],[CGR OEI]]," ",CODIGOS2018[[#This Row],[CGR Dest]]," ",CODIGOS2018[[#This Row],[SIT FONDOS]]," ",CODIGOS2018[[#This Row],[CGR Tercero]])</f>
        <v>1.2.02.01.05 042 002 C 000000000000000</v>
      </c>
      <c r="AT404" s="101" t="e">
        <f>IF(AND(CODIGOS2018[[#This Row],[MARCA SALUD Y CONTRALORIA]]&lt;&gt;"SALUD",COUNTIF([1]!PLANOEJEC[AUX LINEA],CODIGOS2018[[#This Row],[Aux EJEC CGR]])=0),"INCLUIR","OK")</f>
        <v>#REF!</v>
      </c>
      <c r="AU404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4" s="4" t="str">
        <f t="shared" si="9"/>
        <v>1.2.02.01.05.06..</v>
      </c>
      <c r="AW404" s="103">
        <f>+LEN(CODIGOS2018[[#This Row],[POS PRE]])</f>
        <v>11</v>
      </c>
      <c r="AX404" s="64" t="b">
        <f>+EXACT(CODIGOS2018[[#This Row],[CODIGO AUTOMATICO CGR]],CODIGOS2018[[#This Row],[Código CGR]])</f>
        <v>0</v>
      </c>
      <c r="AY404" s="78" t="e">
        <v>#N/A</v>
      </c>
      <c r="AZ404" s="104" t="e">
        <f>EXACT(CODIGOS2018[[#This Row],[Código FUT]],CODIGOS2018[[#This Row],[CODIFICACION MARCO FISCAL]])</f>
        <v>#N/A</v>
      </c>
      <c r="BA404" s="81" t="e">
        <v>#N/A</v>
      </c>
      <c r="BB404" s="105" t="e">
        <f>EXACT(CODIGOS2018[[#This Row],[Código FUT]],CODIGOS2018[[#This Row],[REPORTE II TRIM]])</f>
        <v>#N/A</v>
      </c>
      <c r="BC404" s="135" t="e">
        <v>#N/A</v>
      </c>
      <c r="BD404" s="135" t="e">
        <f>EXACT(CODIGOS2018[[#This Row],[Código FUT]],CODIGOS2018[[#This Row],[FUT DECRETO LIQ 2019]])</f>
        <v>#N/A</v>
      </c>
    </row>
    <row r="405" spans="1:56" ht="15" x14ac:dyDescent="0.25">
      <c r="A405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0-0185 1105 1102020301010901 9999 9999</v>
      </c>
      <c r="B405" s="66" t="s">
        <v>216</v>
      </c>
      <c r="C405" s="67">
        <v>1105</v>
      </c>
      <c r="D405" s="66" t="s">
        <v>85</v>
      </c>
      <c r="E405" s="67">
        <v>9999</v>
      </c>
      <c r="F405" s="67">
        <v>9999</v>
      </c>
      <c r="G405" s="66" t="s">
        <v>433</v>
      </c>
      <c r="H405" s="149">
        <v>0</v>
      </c>
      <c r="I405" s="65">
        <v>0</v>
      </c>
      <c r="J405" s="65">
        <v>0</v>
      </c>
      <c r="K405" s="65">
        <v>0</v>
      </c>
      <c r="L405" s="65">
        <v>0</v>
      </c>
      <c r="M405" s="65">
        <v>0</v>
      </c>
      <c r="N405" s="65">
        <v>0</v>
      </c>
      <c r="O405" s="24"/>
      <c r="P405" s="68">
        <f>CODIGOS2018[[#This Row],[RECAUDOS]]+CODIGOS2018[[#This Row],[AJUSTE]]</f>
        <v>0</v>
      </c>
      <c r="Q40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5" s="60"/>
      <c r="T405" s="60"/>
      <c r="U405" s="94" t="s">
        <v>516</v>
      </c>
      <c r="V405" s="95" t="e">
        <f>IF(Q405="SALUD","SALUD",IF(CODIGOS2018[[#This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5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5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5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5" s="28">
        <v>10</v>
      </c>
      <c r="AA405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5" s="28" t="s">
        <v>513</v>
      </c>
      <c r="AC405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5" s="28" t="s">
        <v>517</v>
      </c>
      <c r="AE405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5" s="28" t="s">
        <v>270</v>
      </c>
      <c r="AG405" s="46" t="s">
        <v>541</v>
      </c>
      <c r="AH405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5" s="47" t="s">
        <v>340</v>
      </c>
      <c r="AJ405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5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5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5" s="100" t="str">
        <f>CONCATENATE(CODIGOS2018[[#This Row],[Código CGR]]," ",CODIGOS2018[[#This Row],[CGR OEI]]," ",CODIGOS2018[[#This Row],[CGR Dest]]," ",CODIGOS2018[[#This Row],[SIT FONDOS]])</f>
        <v>1.1.02.02.03.01.01.08 013 021 S</v>
      </c>
      <c r="AR405" s="101" t="e">
        <f>IF(AND(CODIGOS2018[[#This Row],[MARCA SALUD Y CONTRALORIA]]&lt;&gt;"SALUD",COUNTIF([1]!PLANOPROG[AUX LINEA],CODIGOS2018[[#This Row],[Aux PROG CGR]])=0),"INCLUIR","OK")</f>
        <v>#REF!</v>
      </c>
      <c r="AS405" s="100" t="str">
        <f>CONCATENATE(CODIGOS2018[[#This Row],[Código CGR]]," ",CODIGOS2018[[#This Row],[CGR OEI]]," ",CODIGOS2018[[#This Row],[CGR Dest]]," ",CODIGOS2018[[#This Row],[SIT FONDOS]]," ",CODIGOS2018[[#This Row],[CGR Tercero]])</f>
        <v>1.1.02.02.03.01.01.08 013 021 S 011301010000000</v>
      </c>
      <c r="AT405" s="101" t="e">
        <f>IF(AND(CODIGOS2018[[#This Row],[MARCA SALUD Y CONTRALORIA]]&lt;&gt;"SALUD",COUNTIF([1]!PLANOEJEC[AUX LINEA],CODIGOS2018[[#This Row],[Aux EJEC CGR]])=0),"INCLUIR","OK")</f>
        <v>#REF!</v>
      </c>
      <c r="AU405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5" s="4" t="str">
        <f t="shared" si="9"/>
        <v>1.1.02.02.03.01.01.09</v>
      </c>
      <c r="AW405" s="103">
        <f>+LEN(CODIGOS2018[[#This Row],[POS PRE]])</f>
        <v>17</v>
      </c>
      <c r="AX405" s="64" t="b">
        <f>+EXACT(CODIGOS2018[[#This Row],[CODIGO AUTOMATICO CGR]],CODIGOS2018[[#This Row],[Código CGR]])</f>
        <v>0</v>
      </c>
      <c r="AY405" s="78" t="e">
        <v>#N/A</v>
      </c>
      <c r="AZ405" s="104" t="e">
        <f>EXACT(CODIGOS2018[[#This Row],[Código FUT]],CODIGOS2018[[#This Row],[CODIFICACION MARCO FISCAL]])</f>
        <v>#N/A</v>
      </c>
      <c r="BA405" s="81" t="e">
        <v>#N/A</v>
      </c>
      <c r="BB405" s="105" t="e">
        <f>EXACT(CODIGOS2018[[#This Row],[Código FUT]],CODIGOS2018[[#This Row],[REPORTE II TRIM]])</f>
        <v>#N/A</v>
      </c>
      <c r="BC405" s="135" t="e">
        <v>#N/A</v>
      </c>
      <c r="BD405" s="135" t="e">
        <f>EXACT(CODIGOS2018[[#This Row],[Código FUT]],CODIGOS2018[[#This Row],[FUT DECRETO LIQ 2019]])</f>
        <v>#N/A</v>
      </c>
    </row>
    <row r="406" spans="1:56" ht="15" x14ac:dyDescent="0.25">
      <c r="A406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0-0193 1105 1202010513 12020102 9999</v>
      </c>
      <c r="B406" s="66" t="s">
        <v>994</v>
      </c>
      <c r="C406" s="67">
        <v>1105</v>
      </c>
      <c r="D406" s="66" t="s">
        <v>995</v>
      </c>
      <c r="E406" s="67">
        <v>12020102</v>
      </c>
      <c r="F406" s="67">
        <v>9999</v>
      </c>
      <c r="G406" s="66" t="s">
        <v>996</v>
      </c>
      <c r="H406" s="149">
        <v>0</v>
      </c>
      <c r="I406" s="65">
        <v>0</v>
      </c>
      <c r="J406" s="65">
        <v>0</v>
      </c>
      <c r="K406" s="65">
        <v>-9983504491</v>
      </c>
      <c r="L406" s="65">
        <v>0</v>
      </c>
      <c r="M406" s="65">
        <v>-9983504491</v>
      </c>
      <c r="N406" s="65">
        <v>-9983504491</v>
      </c>
      <c r="O406" s="24"/>
      <c r="P406" s="68">
        <f>CODIGOS2018[[#This Row],[RECAUDOS]]+CODIGOS2018[[#This Row],[AJUSTE]]</f>
        <v>-9983504491</v>
      </c>
      <c r="Q40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6" s="60"/>
      <c r="T406" s="60"/>
      <c r="U406" s="94" t="s">
        <v>133</v>
      </c>
      <c r="V406" s="95" t="e">
        <f>IF(Q406="SALUD","SALUD",IF(CODIGOS2018[[#This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6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6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6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6" s="28">
        <v>10</v>
      </c>
      <c r="AA406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6" s="28" t="s">
        <v>511</v>
      </c>
      <c r="AC406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6" s="28" t="s">
        <v>466</v>
      </c>
      <c r="AE406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6" s="28" t="s">
        <v>270</v>
      </c>
      <c r="AG406" s="46" t="s">
        <v>541</v>
      </c>
      <c r="AH406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6" s="156" t="s">
        <v>776</v>
      </c>
      <c r="AJ406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6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6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6" s="100" t="str">
        <f>CONCATENATE(CODIGOS2018[[#This Row],[Código CGR]]," ",CODIGOS2018[[#This Row],[CGR OEI]]," ",CODIGOS2018[[#This Row],[CGR Dest]]," ",CODIGOS2018[[#This Row],[SIT FONDOS]])</f>
        <v>1.2.02.01.05 042 105 S</v>
      </c>
      <c r="AR406" s="101" t="e">
        <f>IF(AND(CODIGOS2018[[#This Row],[MARCA SALUD Y CONTRALORIA]]&lt;&gt;"SALUD",COUNTIF([1]!PLANOPROG[AUX LINEA],CODIGOS2018[[#This Row],[Aux PROG CGR]])=0),"INCLUIR","OK")</f>
        <v>#REF!</v>
      </c>
      <c r="AS406" s="100" t="str">
        <f>CONCATENATE(CODIGOS2018[[#This Row],[Código CGR]]," ",CODIGOS2018[[#This Row],[CGR OEI]]," ",CODIGOS2018[[#This Row],[CGR Dest]]," ",CODIGOS2018[[#This Row],[SIT FONDOS]]," ",CODIGOS2018[[#This Row],[CGR Tercero]])</f>
        <v>1.2.02.01.05 042 105 S 011301010000000</v>
      </c>
      <c r="AT406" s="101" t="e">
        <f>IF(AND(CODIGOS2018[[#This Row],[MARCA SALUD Y CONTRALORIA]]&lt;&gt;"SALUD",COUNTIF([1]!PLANOEJEC[AUX LINEA],CODIGOS2018[[#This Row],[Aux EJEC CGR]])=0),"INCLUIR","OK")</f>
        <v>#REF!</v>
      </c>
      <c r="AU406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6" s="4" t="str">
        <f t="shared" si="9"/>
        <v>1.2.02.01.05.13..</v>
      </c>
      <c r="AW406" s="103">
        <f>+LEN(CODIGOS2018[[#This Row],[POS PRE]])</f>
        <v>11</v>
      </c>
      <c r="AX406" s="64" t="b">
        <f>+EXACT(CODIGOS2018[[#This Row],[CODIGO AUTOMATICO CGR]],CODIGOS2018[[#This Row],[Código CGR]])</f>
        <v>0</v>
      </c>
      <c r="AY406" s="78" t="e">
        <v>#N/A</v>
      </c>
      <c r="AZ406" s="104" t="e">
        <f>EXACT(CODIGOS2018[[#This Row],[Código FUT]],CODIGOS2018[[#This Row],[CODIFICACION MARCO FISCAL]])</f>
        <v>#N/A</v>
      </c>
      <c r="BA406" s="81" t="e">
        <v>#N/A</v>
      </c>
      <c r="BB406" s="105" t="e">
        <f>EXACT(CODIGOS2018[[#This Row],[Código FUT]],CODIGOS2018[[#This Row],[REPORTE II TRIM]])</f>
        <v>#N/A</v>
      </c>
      <c r="BC406" s="135" t="e">
        <v>#N/A</v>
      </c>
      <c r="BD406" s="135" t="e">
        <f>EXACT(CODIGOS2018[[#This Row],[Código FUT]],CODIGOS2018[[#This Row],[FUT DECRETO LIQ 2019]])</f>
        <v>#N/A</v>
      </c>
    </row>
    <row r="407" spans="1:56" ht="15" x14ac:dyDescent="0.25">
      <c r="A407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110201039801 11010202 9999</v>
      </c>
      <c r="B407" s="66" t="s">
        <v>238</v>
      </c>
      <c r="C407" s="67">
        <v>1105</v>
      </c>
      <c r="D407" s="66" t="s">
        <v>29</v>
      </c>
      <c r="E407" s="67">
        <v>11010202</v>
      </c>
      <c r="F407" s="67">
        <v>9999</v>
      </c>
      <c r="G407" s="66" t="s">
        <v>144</v>
      </c>
      <c r="H407" s="149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  <c r="N407" s="65">
        <v>0</v>
      </c>
      <c r="O407" s="24"/>
      <c r="P407" s="68">
        <f>CODIGOS2018[[#This Row],[RECAUDOS]]+CODIGOS2018[[#This Row],[AJUSTE]]</f>
        <v>0</v>
      </c>
      <c r="Q407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7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7" s="60"/>
      <c r="T407" s="60"/>
      <c r="U407" s="94" t="s">
        <v>135</v>
      </c>
      <c r="V407" s="95" t="e">
        <f>IF(Q407="SALUD","SALUD",IF(CODIGOS2018[[#This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7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7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7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7" s="28">
        <v>10</v>
      </c>
      <c r="AA407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7" s="28" t="s">
        <v>503</v>
      </c>
      <c r="AC407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7" s="28" t="s">
        <v>461</v>
      </c>
      <c r="AE407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7" s="28" t="s">
        <v>371</v>
      </c>
      <c r="AG407" s="46" t="s">
        <v>462</v>
      </c>
      <c r="AH407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7" s="47" t="s">
        <v>329</v>
      </c>
      <c r="AJ407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7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7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7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7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7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7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7" s="100" t="str">
        <f>CONCATENATE(CODIGOS2018[[#This Row],[Código CGR]]," ",CODIGOS2018[[#This Row],[CGR OEI]]," ",CODIGOS2018[[#This Row],[CGR Dest]]," ",CODIGOS2018[[#This Row],[SIT FONDOS]])</f>
        <v>1.1.02.01.03.98 006 001 C</v>
      </c>
      <c r="AR407" s="101" t="e">
        <f>IF(AND(CODIGOS2018[[#This Row],[MARCA SALUD Y CONTRALORIA]]&lt;&gt;"SALUD",COUNTIF([1]!PLANOPROG[AUX LINEA],CODIGOS2018[[#This Row],[Aux PROG CGR]])=0),"INCLUIR","OK")</f>
        <v>#REF!</v>
      </c>
      <c r="AS407" s="100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407" s="101" t="e">
        <f>IF(AND(CODIGOS2018[[#This Row],[MARCA SALUD Y CONTRALORIA]]&lt;&gt;"SALUD",COUNTIF([1]!PLANOEJEC[AUX LINEA],CODIGOS2018[[#This Row],[Aux EJEC CGR]])=0),"INCLUIR","OK")</f>
        <v>#REF!</v>
      </c>
      <c r="AU407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7" s="4" t="str">
        <f t="shared" si="9"/>
        <v>1.1.02.01.03.98.01.</v>
      </c>
      <c r="AW407" s="103">
        <f>+LEN(CODIGOS2018[[#This Row],[POS PRE]])</f>
        <v>13</v>
      </c>
      <c r="AX407" s="64" t="b">
        <f>+EXACT(CODIGOS2018[[#This Row],[CODIGO AUTOMATICO CGR]],CODIGOS2018[[#This Row],[Código CGR]])</f>
        <v>0</v>
      </c>
      <c r="AY407" s="78" t="e">
        <v>#N/A</v>
      </c>
      <c r="AZ407" s="104" t="e">
        <f>EXACT(CODIGOS2018[[#This Row],[Código FUT]],CODIGOS2018[[#This Row],[CODIFICACION MARCO FISCAL]])</f>
        <v>#N/A</v>
      </c>
      <c r="BA407" s="81" t="e">
        <v>#N/A</v>
      </c>
      <c r="BB407" s="105" t="e">
        <f>EXACT(CODIGOS2018[[#This Row],[Código FUT]],CODIGOS2018[[#This Row],[REPORTE II TRIM]])</f>
        <v>#N/A</v>
      </c>
      <c r="BC407" s="135" t="e">
        <v>#N/A</v>
      </c>
      <c r="BD407" s="135" t="e">
        <f>EXACT(CODIGOS2018[[#This Row],[Código FUT]],CODIGOS2018[[#This Row],[FUT DECRETO LIQ 2019]])</f>
        <v>#N/A</v>
      </c>
    </row>
    <row r="408" spans="1:56" ht="15" x14ac:dyDescent="0.25">
      <c r="A408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110201039809 11020102 9999</v>
      </c>
      <c r="B408" s="66" t="s">
        <v>238</v>
      </c>
      <c r="C408" s="67">
        <v>1105</v>
      </c>
      <c r="D408" s="66" t="s">
        <v>666</v>
      </c>
      <c r="E408" s="67">
        <v>11020102</v>
      </c>
      <c r="F408" s="67">
        <v>9999</v>
      </c>
      <c r="G408" s="66" t="s">
        <v>667</v>
      </c>
      <c r="H408" s="149">
        <v>0</v>
      </c>
      <c r="I408" s="65">
        <v>0</v>
      </c>
      <c r="J408" s="65">
        <v>0</v>
      </c>
      <c r="K408" s="65">
        <v>0</v>
      </c>
      <c r="L408" s="65">
        <v>0</v>
      </c>
      <c r="M408" s="65">
        <v>0</v>
      </c>
      <c r="N408" s="65">
        <v>-99228</v>
      </c>
      <c r="O408" s="24"/>
      <c r="P408" s="68">
        <f>CODIGOS2018[[#This Row],[RECAUDOS]]+CODIGOS2018[[#This Row],[AJUSTE]]</f>
        <v>-99228</v>
      </c>
      <c r="Q408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8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8" s="60"/>
      <c r="T408" s="60"/>
      <c r="U408" s="94" t="s">
        <v>135</v>
      </c>
      <c r="V408" s="95" t="e">
        <f>IF(Q408="SALUD","SALUD",IF(CODIGOS2018[[#This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8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8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8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8" s="28">
        <v>10</v>
      </c>
      <c r="AA408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8" s="28" t="s">
        <v>503</v>
      </c>
      <c r="AC408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8" s="28" t="s">
        <v>461</v>
      </c>
      <c r="AE408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8" s="28" t="s">
        <v>371</v>
      </c>
      <c r="AG408" s="46" t="s">
        <v>462</v>
      </c>
      <c r="AH408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8" s="156" t="s">
        <v>771</v>
      </c>
      <c r="AJ408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8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8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8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8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8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8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8" s="100" t="str">
        <f>CONCATENATE(CODIGOS2018[[#This Row],[Código CGR]]," ",CODIGOS2018[[#This Row],[CGR OEI]]," ",CODIGOS2018[[#This Row],[CGR Dest]]," ",CODIGOS2018[[#This Row],[SIT FONDOS]])</f>
        <v>1.1.02.01.03.98 006 001 C</v>
      </c>
      <c r="AR408" s="101" t="e">
        <f>IF(AND(CODIGOS2018[[#This Row],[MARCA SALUD Y CONTRALORIA]]&lt;&gt;"SALUD",COUNTIF([1]!PLANOPROG[AUX LINEA],CODIGOS2018[[#This Row],[Aux PROG CGR]])=0),"INCLUIR","OK")</f>
        <v>#REF!</v>
      </c>
      <c r="AS408" s="100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408" s="101" t="e">
        <f>IF(AND(CODIGOS2018[[#This Row],[MARCA SALUD Y CONTRALORIA]]&lt;&gt;"SALUD",COUNTIF([1]!PLANOEJEC[AUX LINEA],CODIGOS2018[[#This Row],[Aux EJEC CGR]])=0),"INCLUIR","OK")</f>
        <v>#REF!</v>
      </c>
      <c r="AU408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8" s="4" t="str">
        <f t="shared" si="9"/>
        <v>1.1.02.01.03.98.09.</v>
      </c>
      <c r="AW408" s="103">
        <f>+LEN(CODIGOS2018[[#This Row],[POS PRE]])</f>
        <v>13</v>
      </c>
      <c r="AX408" s="64" t="b">
        <f>+EXACT(CODIGOS2018[[#This Row],[CODIGO AUTOMATICO CGR]],CODIGOS2018[[#This Row],[Código CGR]])</f>
        <v>0</v>
      </c>
      <c r="AY408" s="78" t="e">
        <v>#N/A</v>
      </c>
      <c r="AZ408" s="104" t="e">
        <f>EXACT(CODIGOS2018[[#This Row],[Código FUT]],CODIGOS2018[[#This Row],[CODIFICACION MARCO FISCAL]])</f>
        <v>#N/A</v>
      </c>
      <c r="BA408" s="81" t="e">
        <v>#N/A</v>
      </c>
      <c r="BB408" s="105" t="e">
        <f>EXACT(CODIGOS2018[[#This Row],[Código FUT]],CODIGOS2018[[#This Row],[REPORTE II TRIM]])</f>
        <v>#N/A</v>
      </c>
      <c r="BC408" s="135" t="s">
        <v>771</v>
      </c>
      <c r="BD408" s="135" t="b">
        <f>EXACT(CODIGOS2018[[#This Row],[Código FUT]],CODIGOS2018[[#This Row],[FUT DECRETO LIQ 2019]])</f>
        <v>1</v>
      </c>
    </row>
    <row r="409" spans="1:56" ht="15" x14ac:dyDescent="0.25">
      <c r="A409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110201039801 11010202 9999</v>
      </c>
      <c r="B409" s="66" t="s">
        <v>239</v>
      </c>
      <c r="C409" s="67">
        <v>1105</v>
      </c>
      <c r="D409" s="66" t="s">
        <v>29</v>
      </c>
      <c r="E409" s="67">
        <v>11010202</v>
      </c>
      <c r="F409" s="67">
        <v>9999</v>
      </c>
      <c r="G409" s="66" t="s">
        <v>144</v>
      </c>
      <c r="H409" s="149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  <c r="N409" s="65">
        <v>0</v>
      </c>
      <c r="O409" s="24"/>
      <c r="P409" s="68">
        <f>CODIGOS2018[[#This Row],[RECAUDOS]]+CODIGOS2018[[#This Row],[AJUSTE]]</f>
        <v>0</v>
      </c>
      <c r="Q409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09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09" s="60"/>
      <c r="T409" s="60"/>
      <c r="U409" s="94" t="s">
        <v>135</v>
      </c>
      <c r="V409" s="95" t="e">
        <f>IF(Q409="SALUD","SALUD",IF(CODIGOS2018[[#This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09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09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09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09" s="28">
        <v>10</v>
      </c>
      <c r="AA409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09" s="28" t="s">
        <v>503</v>
      </c>
      <c r="AC409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09" s="28" t="s">
        <v>461</v>
      </c>
      <c r="AE409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09" s="28" t="s">
        <v>371</v>
      </c>
      <c r="AG409" s="46" t="s">
        <v>462</v>
      </c>
      <c r="AH409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09" s="47" t="s">
        <v>329</v>
      </c>
      <c r="AJ409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0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0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0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09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09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09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09" s="100" t="str">
        <f>CONCATENATE(CODIGOS2018[[#This Row],[Código CGR]]," ",CODIGOS2018[[#This Row],[CGR OEI]]," ",CODIGOS2018[[#This Row],[CGR Dest]]," ",CODIGOS2018[[#This Row],[SIT FONDOS]])</f>
        <v>1.1.02.01.03.98 006 001 C</v>
      </c>
      <c r="AR409" s="101" t="e">
        <f>IF(AND(CODIGOS2018[[#This Row],[MARCA SALUD Y CONTRALORIA]]&lt;&gt;"SALUD",COUNTIF([1]!PLANOPROG[AUX LINEA],CODIGOS2018[[#This Row],[Aux PROG CGR]])=0),"INCLUIR","OK")</f>
        <v>#REF!</v>
      </c>
      <c r="AS409" s="100" t="str">
        <f>CONCATENATE(CODIGOS2018[[#This Row],[Código CGR]]," ",CODIGOS2018[[#This Row],[CGR OEI]]," ",CODIGOS2018[[#This Row],[CGR Dest]]," ",CODIGOS2018[[#This Row],[SIT FONDOS]]," ",CODIGOS2018[[#This Row],[CGR Tercero]])</f>
        <v>1.1.02.01.03.98 006 001 C 000000000000000</v>
      </c>
      <c r="AT409" s="101" t="e">
        <f>IF(AND(CODIGOS2018[[#This Row],[MARCA SALUD Y CONTRALORIA]]&lt;&gt;"SALUD",COUNTIF([1]!PLANOEJEC[AUX LINEA],CODIGOS2018[[#This Row],[Aux EJEC CGR]])=0),"INCLUIR","OK")</f>
        <v>#REF!</v>
      </c>
      <c r="AU409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09" s="4" t="str">
        <f t="shared" si="9"/>
        <v>1.1.02.01.03.98.01.</v>
      </c>
      <c r="AW409" s="103">
        <f>+LEN(CODIGOS2018[[#This Row],[POS PRE]])</f>
        <v>13</v>
      </c>
      <c r="AX409" s="64" t="b">
        <f>+EXACT(CODIGOS2018[[#This Row],[CODIGO AUTOMATICO CGR]],CODIGOS2018[[#This Row],[Código CGR]])</f>
        <v>0</v>
      </c>
      <c r="AY409" s="78" t="e">
        <v>#N/A</v>
      </c>
      <c r="AZ409" s="104" t="e">
        <f>EXACT(CODIGOS2018[[#This Row],[Código FUT]],CODIGOS2018[[#This Row],[CODIFICACION MARCO FISCAL]])</f>
        <v>#N/A</v>
      </c>
      <c r="BA409" s="81" t="e">
        <v>#N/A</v>
      </c>
      <c r="BB409" s="105" t="e">
        <f>EXACT(CODIGOS2018[[#This Row],[Código FUT]],CODIGOS2018[[#This Row],[REPORTE II TRIM]])</f>
        <v>#N/A</v>
      </c>
      <c r="BC409" s="135" t="e">
        <v>#N/A</v>
      </c>
      <c r="BD409" s="135" t="e">
        <f>EXACT(CODIGOS2018[[#This Row],[Código FUT]],CODIGOS2018[[#This Row],[FUT DECRETO LIQ 2019]])</f>
        <v>#N/A</v>
      </c>
    </row>
    <row r="410" spans="1:56" ht="15" x14ac:dyDescent="0.25">
      <c r="A410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110201039809 11020102 9999</v>
      </c>
      <c r="B410" s="66" t="s">
        <v>239</v>
      </c>
      <c r="C410" s="67">
        <v>1105</v>
      </c>
      <c r="D410" s="66" t="s">
        <v>666</v>
      </c>
      <c r="E410" s="67">
        <v>11020102</v>
      </c>
      <c r="F410" s="67">
        <v>9999</v>
      </c>
      <c r="G410" s="66" t="s">
        <v>667</v>
      </c>
      <c r="H410" s="149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  <c r="N410" s="65">
        <v>-10023</v>
      </c>
      <c r="O410" s="24"/>
      <c r="P410" s="68">
        <f>CODIGOS2018[[#This Row],[RECAUDOS]]+CODIGOS2018[[#This Row],[AJUSTE]]</f>
        <v>-10023</v>
      </c>
      <c r="Q41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0" s="60"/>
      <c r="T410" s="60"/>
      <c r="U410" s="94" t="s">
        <v>135</v>
      </c>
      <c r="V410" s="95" t="e">
        <f>IF(Q410="SALUD","SALUD",IF(CODIGOS2018[[#This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0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0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0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0" s="28">
        <v>10</v>
      </c>
      <c r="AA410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0" s="28" t="s">
        <v>461</v>
      </c>
      <c r="AC410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0" s="28" t="s">
        <v>461</v>
      </c>
      <c r="AE410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0" s="28" t="s">
        <v>371</v>
      </c>
      <c r="AG410" s="46" t="s">
        <v>462</v>
      </c>
      <c r="AH410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0" s="156" t="s">
        <v>771</v>
      </c>
      <c r="AJ410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0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0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0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0" s="100" t="str">
        <f>CONCATENATE(CODIGOS2018[[#This Row],[Código CGR]]," ",CODIGOS2018[[#This Row],[CGR OEI]]," ",CODIGOS2018[[#This Row],[CGR Dest]]," ",CODIGOS2018[[#This Row],[SIT FONDOS]])</f>
        <v>1.1.02.01.03.98 001 001 C</v>
      </c>
      <c r="AR410" s="101" t="e">
        <f>IF(AND(CODIGOS2018[[#This Row],[MARCA SALUD Y CONTRALORIA]]&lt;&gt;"SALUD",COUNTIF([1]!PLANOPROG[AUX LINEA],CODIGOS2018[[#This Row],[Aux PROG CGR]])=0),"INCLUIR","OK")</f>
        <v>#REF!</v>
      </c>
      <c r="AS410" s="100" t="str">
        <f>CONCATENATE(CODIGOS2018[[#This Row],[Código CGR]]," ",CODIGOS2018[[#This Row],[CGR OEI]]," ",CODIGOS2018[[#This Row],[CGR Dest]]," ",CODIGOS2018[[#This Row],[SIT FONDOS]]," ",CODIGOS2018[[#This Row],[CGR Tercero]])</f>
        <v>1.1.02.01.03.98 001 001 C 000000000000000</v>
      </c>
      <c r="AT410" s="101" t="e">
        <f>IF(AND(CODIGOS2018[[#This Row],[MARCA SALUD Y CONTRALORIA]]&lt;&gt;"SALUD",COUNTIF([1]!PLANOEJEC[AUX LINEA],CODIGOS2018[[#This Row],[Aux EJEC CGR]])=0),"INCLUIR","OK")</f>
        <v>#REF!</v>
      </c>
      <c r="AU410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0" s="4" t="str">
        <f t="shared" si="9"/>
        <v>1.1.02.01.03.98.09.</v>
      </c>
      <c r="AW410" s="103">
        <f>+LEN(CODIGOS2018[[#This Row],[POS PRE]])</f>
        <v>13</v>
      </c>
      <c r="AX410" s="64" t="b">
        <f>+EXACT(CODIGOS2018[[#This Row],[CODIGO AUTOMATICO CGR]],CODIGOS2018[[#This Row],[Código CGR]])</f>
        <v>0</v>
      </c>
      <c r="AY410" s="78" t="e">
        <v>#N/A</v>
      </c>
      <c r="AZ410" s="104" t="e">
        <f>EXACT(CODIGOS2018[[#This Row],[Código FUT]],CODIGOS2018[[#This Row],[CODIFICACION MARCO FISCAL]])</f>
        <v>#N/A</v>
      </c>
      <c r="BA410" s="81" t="e">
        <v>#N/A</v>
      </c>
      <c r="BB410" s="105" t="e">
        <f>EXACT(CODIGOS2018[[#This Row],[Código FUT]],CODIGOS2018[[#This Row],[REPORTE II TRIM]])</f>
        <v>#N/A</v>
      </c>
      <c r="BC410" s="135" t="s">
        <v>771</v>
      </c>
      <c r="BD410" s="135" t="b">
        <f>EXACT(CODIGOS2018[[#This Row],[Código FUT]],CODIGOS2018[[#This Row],[FUT DECRETO LIQ 2019]])</f>
        <v>1</v>
      </c>
    </row>
    <row r="411" spans="1:56" ht="15" x14ac:dyDescent="0.25">
      <c r="A411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0-0306 1105 110201039801 11010202 9999</v>
      </c>
      <c r="B411" s="66" t="s">
        <v>242</v>
      </c>
      <c r="C411" s="67">
        <v>1105</v>
      </c>
      <c r="D411" s="66" t="s">
        <v>29</v>
      </c>
      <c r="E411" s="67">
        <v>11010202</v>
      </c>
      <c r="F411" s="67">
        <v>9999</v>
      </c>
      <c r="G411" s="66" t="s">
        <v>144</v>
      </c>
      <c r="H411" s="149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  <c r="N411" s="65">
        <v>0</v>
      </c>
      <c r="O411" s="24"/>
      <c r="P411" s="68">
        <f>CODIGOS2018[[#This Row],[RECAUDOS]]+CODIGOS2018[[#This Row],[AJUSTE]]</f>
        <v>0</v>
      </c>
      <c r="Q411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1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1" s="60"/>
      <c r="T411" s="60"/>
      <c r="U411" s="94" t="s">
        <v>506</v>
      </c>
      <c r="V411" s="95" t="e">
        <f>IF(Q411="SALUD","SALUD",IF(CODIGOS2018[[#This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1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1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1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1" s="28">
        <v>10</v>
      </c>
      <c r="AA411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1" s="28" t="s">
        <v>503</v>
      </c>
      <c r="AC411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1" s="28" t="s">
        <v>460</v>
      </c>
      <c r="AE411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1" s="28" t="s">
        <v>371</v>
      </c>
      <c r="AG411" s="46" t="s">
        <v>462</v>
      </c>
      <c r="AH411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1" s="47" t="s">
        <v>329</v>
      </c>
      <c r="AJ411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1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1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1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1" s="100" t="str">
        <f>CONCATENATE(CODIGOS2018[[#This Row],[Código CGR]]," ",CODIGOS2018[[#This Row],[CGR OEI]]," ",CODIGOS2018[[#This Row],[CGR Dest]]," ",CODIGOS2018[[#This Row],[SIT FONDOS]])</f>
        <v>1.1.02.01.03.15 006 002 C</v>
      </c>
      <c r="AR411" s="101" t="e">
        <f>IF(AND(CODIGOS2018[[#This Row],[MARCA SALUD Y CONTRALORIA]]&lt;&gt;"SALUD",COUNTIF([1]!PLANOPROG[AUX LINEA],CODIGOS2018[[#This Row],[Aux PROG CGR]])=0),"INCLUIR","OK")</f>
        <v>#REF!</v>
      </c>
      <c r="AS411" s="100" t="str">
        <f>CONCATENATE(CODIGOS2018[[#This Row],[Código CGR]]," ",CODIGOS2018[[#This Row],[CGR OEI]]," ",CODIGOS2018[[#This Row],[CGR Dest]]," ",CODIGOS2018[[#This Row],[SIT FONDOS]]," ",CODIGOS2018[[#This Row],[CGR Tercero]])</f>
        <v>1.1.02.01.03.15 006 002 C 000000000000000</v>
      </c>
      <c r="AT411" s="101" t="e">
        <f>IF(AND(CODIGOS2018[[#This Row],[MARCA SALUD Y CONTRALORIA]]&lt;&gt;"SALUD",COUNTIF([1]!PLANOEJEC[AUX LINEA],CODIGOS2018[[#This Row],[Aux EJEC CGR]])=0),"INCLUIR","OK")</f>
        <v>#REF!</v>
      </c>
      <c r="AU411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1" s="4" t="str">
        <f t="shared" si="9"/>
        <v>1.1.02.01.03.98.01.</v>
      </c>
      <c r="AW411" s="103">
        <f>+LEN(CODIGOS2018[[#This Row],[POS PRE]])</f>
        <v>13</v>
      </c>
      <c r="AX411" s="64" t="b">
        <f>+EXACT(CODIGOS2018[[#This Row],[CODIGO AUTOMATICO CGR]],CODIGOS2018[[#This Row],[Código CGR]])</f>
        <v>0</v>
      </c>
      <c r="AY411" s="78" t="e">
        <v>#N/A</v>
      </c>
      <c r="AZ411" s="104" t="e">
        <f>EXACT(CODIGOS2018[[#This Row],[Código FUT]],CODIGOS2018[[#This Row],[CODIFICACION MARCO FISCAL]])</f>
        <v>#N/A</v>
      </c>
      <c r="BA411" s="81" t="e">
        <v>#N/A</v>
      </c>
      <c r="BB411" s="105" t="e">
        <f>EXACT(CODIGOS2018[[#This Row],[Código FUT]],CODIGOS2018[[#This Row],[REPORTE II TRIM]])</f>
        <v>#N/A</v>
      </c>
      <c r="BC411" s="135" t="e">
        <v>#N/A</v>
      </c>
      <c r="BD411" s="135" t="e">
        <f>EXACT(CODIGOS2018[[#This Row],[Código FUT]],CODIGOS2018[[#This Row],[FUT DECRETO LIQ 2019]])</f>
        <v>#N/A</v>
      </c>
    </row>
    <row r="412" spans="1:56" ht="15" x14ac:dyDescent="0.25">
      <c r="A412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0-0307 1105 110201039801 11010202 9999</v>
      </c>
      <c r="B412" s="66" t="s">
        <v>243</v>
      </c>
      <c r="C412" s="67">
        <v>1105</v>
      </c>
      <c r="D412" s="66" t="s">
        <v>29</v>
      </c>
      <c r="E412" s="67">
        <v>11010202</v>
      </c>
      <c r="F412" s="67">
        <v>9999</v>
      </c>
      <c r="G412" s="66" t="s">
        <v>144</v>
      </c>
      <c r="H412" s="149">
        <v>0</v>
      </c>
      <c r="I412" s="65">
        <v>0</v>
      </c>
      <c r="J412" s="65">
        <v>0</v>
      </c>
      <c r="K412" s="65">
        <v>0</v>
      </c>
      <c r="L412" s="65">
        <v>0</v>
      </c>
      <c r="M412" s="65">
        <v>0</v>
      </c>
      <c r="N412" s="65">
        <v>0</v>
      </c>
      <c r="O412" s="24"/>
      <c r="P412" s="68">
        <f>CODIGOS2018[[#This Row],[RECAUDOS]]+CODIGOS2018[[#This Row],[AJUSTE]]</f>
        <v>0</v>
      </c>
      <c r="Q41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2" s="60"/>
      <c r="T412" s="60"/>
      <c r="U412" s="94" t="s">
        <v>135</v>
      </c>
      <c r="V412" s="95" t="e">
        <f>IF(Q412="SALUD","SALUD",IF(CODIGOS2018[[#This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2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2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2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2" s="28">
        <v>10</v>
      </c>
      <c r="AA412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2" s="28" t="s">
        <v>503</v>
      </c>
      <c r="AC412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2" s="28" t="s">
        <v>460</v>
      </c>
      <c r="AE412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2" s="28" t="s">
        <v>371</v>
      </c>
      <c r="AG412" s="46" t="s">
        <v>462</v>
      </c>
      <c r="AH412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2" s="47" t="s">
        <v>329</v>
      </c>
      <c r="AJ412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2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2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2" s="100" t="str">
        <f>CONCATENATE(CODIGOS2018[[#This Row],[Código CGR]]," ",CODIGOS2018[[#This Row],[CGR OEI]]," ",CODIGOS2018[[#This Row],[CGR Dest]]," ",CODIGOS2018[[#This Row],[SIT FONDOS]])</f>
        <v>1.1.02.01.03.98 006 002 C</v>
      </c>
      <c r="AR412" s="101" t="e">
        <f>IF(AND(CODIGOS2018[[#This Row],[MARCA SALUD Y CONTRALORIA]]&lt;&gt;"SALUD",COUNTIF([1]!PLANOPROG[AUX LINEA],CODIGOS2018[[#This Row],[Aux PROG CGR]])=0),"INCLUIR","OK")</f>
        <v>#REF!</v>
      </c>
      <c r="AS412" s="100" t="str">
        <f>CONCATENATE(CODIGOS2018[[#This Row],[Código CGR]]," ",CODIGOS2018[[#This Row],[CGR OEI]]," ",CODIGOS2018[[#This Row],[CGR Dest]]," ",CODIGOS2018[[#This Row],[SIT FONDOS]]," ",CODIGOS2018[[#This Row],[CGR Tercero]])</f>
        <v>1.1.02.01.03.98 006 002 C 000000000000000</v>
      </c>
      <c r="AT412" s="101" t="e">
        <f>IF(AND(CODIGOS2018[[#This Row],[MARCA SALUD Y CONTRALORIA]]&lt;&gt;"SALUD",COUNTIF([1]!PLANOEJEC[AUX LINEA],CODIGOS2018[[#This Row],[Aux EJEC CGR]])=0),"INCLUIR","OK")</f>
        <v>#REF!</v>
      </c>
      <c r="AU412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2" s="4" t="str">
        <f t="shared" si="9"/>
        <v>1.1.02.01.03.98.01.</v>
      </c>
      <c r="AW412" s="103">
        <f>+LEN(CODIGOS2018[[#This Row],[POS PRE]])</f>
        <v>13</v>
      </c>
      <c r="AX412" s="64" t="b">
        <f>+EXACT(CODIGOS2018[[#This Row],[CODIGO AUTOMATICO CGR]],CODIGOS2018[[#This Row],[Código CGR]])</f>
        <v>0</v>
      </c>
      <c r="AY412" s="78" t="e">
        <v>#N/A</v>
      </c>
      <c r="AZ412" s="104" t="e">
        <f>EXACT(CODIGOS2018[[#This Row],[Código FUT]],CODIGOS2018[[#This Row],[CODIFICACION MARCO FISCAL]])</f>
        <v>#N/A</v>
      </c>
      <c r="BA412" s="81" t="e">
        <v>#N/A</v>
      </c>
      <c r="BB412" s="105" t="e">
        <f>EXACT(CODIGOS2018[[#This Row],[Código FUT]],CODIGOS2018[[#This Row],[REPORTE II TRIM]])</f>
        <v>#N/A</v>
      </c>
      <c r="BC412" s="135" t="e">
        <v>#N/A</v>
      </c>
      <c r="BD412" s="135" t="e">
        <f>EXACT(CODIGOS2018[[#This Row],[Código FUT]],CODIGOS2018[[#This Row],[FUT DECRETO LIQ 2019]])</f>
        <v>#N/A</v>
      </c>
    </row>
    <row r="413" spans="1:56" ht="15" x14ac:dyDescent="0.25">
      <c r="A413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0-0334 1105 1202050501 12020301 9999</v>
      </c>
      <c r="B413" s="66" t="s">
        <v>618</v>
      </c>
      <c r="C413" s="67">
        <v>1105</v>
      </c>
      <c r="D413" s="66" t="s">
        <v>110</v>
      </c>
      <c r="E413" s="67">
        <v>12020301</v>
      </c>
      <c r="F413" s="67">
        <v>9999</v>
      </c>
      <c r="G413" s="66" t="s">
        <v>449</v>
      </c>
      <c r="H413" s="149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  <c r="N413" s="65">
        <v>0</v>
      </c>
      <c r="O413" s="24"/>
      <c r="P413" s="68">
        <f>CODIGOS2018[[#This Row],[RECAUDOS]]+CODIGOS2018[[#This Row],[AJUSTE]]</f>
        <v>0</v>
      </c>
      <c r="Q41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3" s="60"/>
      <c r="T413" s="60"/>
      <c r="U413" s="94" t="s">
        <v>562</v>
      </c>
      <c r="V413" s="95" t="e">
        <f>IF(Q413="SALUD","SALUD",IF(CODIGOS2018[[#This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3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3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3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3" s="28">
        <v>10</v>
      </c>
      <c r="AA413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3" s="28" t="s">
        <v>471</v>
      </c>
      <c r="AC413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3" s="28" t="s">
        <v>460</v>
      </c>
      <c r="AE413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3" s="28" t="s">
        <v>371</v>
      </c>
      <c r="AG413" s="46" t="s">
        <v>539</v>
      </c>
      <c r="AH413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3" s="47" t="s">
        <v>772</v>
      </c>
      <c r="AJ413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3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3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3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3" s="100" t="str">
        <f>CONCATENATE(CODIGOS2018[[#This Row],[Código CGR]]," ",CODIGOS2018[[#This Row],[CGR OEI]]," ",CODIGOS2018[[#This Row],[CGR Dest]]," ",CODIGOS2018[[#This Row],[SIT FONDOS]])</f>
        <v>1.2.02.98 019 002 C</v>
      </c>
      <c r="AR413" s="101" t="e">
        <f>IF(AND(CODIGOS2018[[#This Row],[MARCA SALUD Y CONTRALORIA]]&lt;&gt;"SALUD",COUNTIF([1]!PLANOPROG[AUX LINEA],CODIGOS2018[[#This Row],[Aux PROG CGR]])=0),"INCLUIR","OK")</f>
        <v>#REF!</v>
      </c>
      <c r="AS413" s="100" t="str">
        <f>CONCATENATE(CODIGOS2018[[#This Row],[Código CGR]]," ",CODIGOS2018[[#This Row],[CGR OEI]]," ",CODIGOS2018[[#This Row],[CGR Dest]]," ",CODIGOS2018[[#This Row],[SIT FONDOS]]," ",CODIGOS2018[[#This Row],[CGR Tercero]])</f>
        <v>1.2.02.98 019 002 C 110000001700000</v>
      </c>
      <c r="AT413" s="101" t="e">
        <f>IF(AND(CODIGOS2018[[#This Row],[MARCA SALUD Y CONTRALORIA]]&lt;&gt;"SALUD",COUNTIF([1]!PLANOEJEC[AUX LINEA],CODIGOS2018[[#This Row],[Aux EJEC CGR]])=0),"INCLUIR","OK")</f>
        <v>#REF!</v>
      </c>
      <c r="AU413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3" s="4" t="str">
        <f t="shared" si="9"/>
        <v>1.2.02.05.05.01..</v>
      </c>
      <c r="AW413" s="103">
        <f>+LEN(CODIGOS2018[[#This Row],[POS PRE]])</f>
        <v>11</v>
      </c>
      <c r="AX413" s="64" t="b">
        <f>+EXACT(CODIGOS2018[[#This Row],[CODIGO AUTOMATICO CGR]],CODIGOS2018[[#This Row],[Código CGR]])</f>
        <v>0</v>
      </c>
      <c r="AY413" s="78" t="e">
        <v>#N/A</v>
      </c>
      <c r="AZ413" s="104" t="e">
        <f>EXACT(CODIGOS2018[[#This Row],[Código FUT]],CODIGOS2018[[#This Row],[CODIFICACION MARCO FISCAL]])</f>
        <v>#N/A</v>
      </c>
      <c r="BA413" s="81" t="e">
        <v>#N/A</v>
      </c>
      <c r="BB413" s="105" t="e">
        <f>EXACT(CODIGOS2018[[#This Row],[Código FUT]],CODIGOS2018[[#This Row],[REPORTE II TRIM]])</f>
        <v>#N/A</v>
      </c>
      <c r="BC413" s="135" t="e">
        <v>#N/A</v>
      </c>
      <c r="BD413" s="135" t="e">
        <f>EXACT(CODIGOS2018[[#This Row],[Código FUT]],CODIGOS2018[[#This Row],[FUT DECRETO LIQ 2019]])</f>
        <v>#N/A</v>
      </c>
    </row>
    <row r="414" spans="1:56" ht="15" x14ac:dyDescent="0.25">
      <c r="A414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0-0337 1105 110202030103010198 11020201 9999</v>
      </c>
      <c r="B414" s="66" t="s">
        <v>997</v>
      </c>
      <c r="C414" s="67">
        <v>1105</v>
      </c>
      <c r="D414" s="66" t="s">
        <v>56</v>
      </c>
      <c r="E414" s="67">
        <v>11020201</v>
      </c>
      <c r="F414" s="67">
        <v>9999</v>
      </c>
      <c r="G414" s="66" t="s">
        <v>131</v>
      </c>
      <c r="H414" s="149">
        <v>0</v>
      </c>
      <c r="I414" s="65">
        <v>0</v>
      </c>
      <c r="J414" s="65">
        <v>0</v>
      </c>
      <c r="K414" s="65">
        <v>-30000000</v>
      </c>
      <c r="L414" s="65">
        <v>0</v>
      </c>
      <c r="M414" s="65">
        <v>-30000000</v>
      </c>
      <c r="N414" s="65">
        <v>-30016416</v>
      </c>
      <c r="O414" s="24"/>
      <c r="P414" s="68">
        <f>CODIGOS2018[[#This Row],[RECAUDOS]]+CODIGOS2018[[#This Row],[AJUSTE]]</f>
        <v>-30016416</v>
      </c>
      <c r="Q414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4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4" s="60"/>
      <c r="T414" s="60"/>
      <c r="U414" s="94" t="s">
        <v>563</v>
      </c>
      <c r="V414" s="95" t="e">
        <f>IF(Q414="SALUD","SALUD",IF(CODIGOS2018[[#This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4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4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4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4" s="28">
        <v>10</v>
      </c>
      <c r="AA414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4" s="28" t="s">
        <v>471</v>
      </c>
      <c r="AC414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4" s="28" t="s">
        <v>519</v>
      </c>
      <c r="AE414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4" s="28" t="s">
        <v>371</v>
      </c>
      <c r="AG414" s="46" t="s">
        <v>544</v>
      </c>
      <c r="AH414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4" s="47" t="s">
        <v>348</v>
      </c>
      <c r="AJ414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4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4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4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4" s="100" t="str">
        <f>CONCATENATE(CODIGOS2018[[#This Row],[Código CGR]]," ",CODIGOS2018[[#This Row],[CGR OEI]]," ",CODIGOS2018[[#This Row],[CGR Dest]]," ",CODIGOS2018[[#This Row],[SIT FONDOS]])</f>
        <v>1.1.02.02.03.01.03.01.01.01 019 048 C</v>
      </c>
      <c r="AR414" s="101" t="e">
        <f>IF(AND(CODIGOS2018[[#This Row],[MARCA SALUD Y CONTRALORIA]]&lt;&gt;"SALUD",COUNTIF([1]!PLANOPROG[AUX LINEA],CODIGOS2018[[#This Row],[Aux PROG CGR]])=0),"INCLUIR","OK")</f>
        <v>#REF!</v>
      </c>
      <c r="AS414" s="100" t="str">
        <f>CONCATENATE(CODIGOS2018[[#This Row],[Código CGR]]," ",CODIGOS2018[[#This Row],[CGR OEI]]," ",CODIGOS2018[[#This Row],[CGR Dest]]," ",CODIGOS2018[[#This Row],[SIT FONDOS]]," ",CODIGOS2018[[#This Row],[CGR Tercero]])</f>
        <v>1.1.02.02.03.01.03.01.01.01 019 048 C 013301010000000</v>
      </c>
      <c r="AT414" s="101" t="e">
        <f>IF(AND(CODIGOS2018[[#This Row],[MARCA SALUD Y CONTRALORIA]]&lt;&gt;"SALUD",COUNTIF([1]!PLANOEJEC[AUX LINEA],CODIGOS2018[[#This Row],[Aux EJEC CGR]])=0),"INCLUIR","OK")</f>
        <v>#REF!</v>
      </c>
      <c r="AU414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4" s="4" t="str">
        <f t="shared" si="9"/>
        <v>1.1.02.02.03.01.03.01</v>
      </c>
      <c r="AW414" s="103">
        <f>+LEN(CODIGOS2018[[#This Row],[POS PRE]])</f>
        <v>19</v>
      </c>
      <c r="AX414" s="64" t="b">
        <f>+EXACT(CODIGOS2018[[#This Row],[CODIGO AUTOMATICO CGR]],CODIGOS2018[[#This Row],[Código CGR]])</f>
        <v>0</v>
      </c>
      <c r="AY414" s="78" t="e">
        <v>#N/A</v>
      </c>
      <c r="AZ414" s="104" t="e">
        <f>EXACT(CODIGOS2018[[#This Row],[Código FUT]],CODIGOS2018[[#This Row],[CODIFICACION MARCO FISCAL]])</f>
        <v>#N/A</v>
      </c>
      <c r="BA414" s="81" t="e">
        <v>#N/A</v>
      </c>
      <c r="BB414" s="105" t="e">
        <f>EXACT(CODIGOS2018[[#This Row],[Código FUT]],CODIGOS2018[[#This Row],[REPORTE II TRIM]])</f>
        <v>#N/A</v>
      </c>
      <c r="BC414" s="135" t="e">
        <v>#N/A</v>
      </c>
      <c r="BD414" s="135" t="e">
        <f>EXACT(CODIGOS2018[[#This Row],[Código FUT]],CODIGOS2018[[#This Row],[FUT DECRETO LIQ 2019]])</f>
        <v>#N/A</v>
      </c>
    </row>
    <row r="415" spans="1:56" ht="15" x14ac:dyDescent="0.25">
      <c r="A415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0-0337 1105 120203010398 12020301 9999</v>
      </c>
      <c r="B415" s="66" t="s">
        <v>997</v>
      </c>
      <c r="C415" s="67">
        <v>1105</v>
      </c>
      <c r="D415" s="66" t="s">
        <v>40</v>
      </c>
      <c r="E415" s="67">
        <v>12020301</v>
      </c>
      <c r="F415" s="67">
        <v>9999</v>
      </c>
      <c r="G415" s="66" t="s">
        <v>120</v>
      </c>
      <c r="H415" s="149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  <c r="N415" s="65">
        <v>0</v>
      </c>
      <c r="O415" s="24"/>
      <c r="P415" s="68">
        <f>CODIGOS2018[[#This Row],[RECAUDOS]]+CODIGOS2018[[#This Row],[AJUSTE]]</f>
        <v>0</v>
      </c>
      <c r="Q415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5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5" s="60"/>
      <c r="T415" s="60"/>
      <c r="U415" s="94" t="s">
        <v>132</v>
      </c>
      <c r="V415" s="95" t="e">
        <f>IF(Q415="SALUD","SALUD",IF(CODIGOS2018[[#This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5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5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5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5" s="28">
        <v>10</v>
      </c>
      <c r="AA415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5" s="28" t="s">
        <v>510</v>
      </c>
      <c r="AC415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5" s="28" t="s">
        <v>519</v>
      </c>
      <c r="AE415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5" s="28" t="s">
        <v>371</v>
      </c>
      <c r="AG415" s="46" t="s">
        <v>462</v>
      </c>
      <c r="AH415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5" s="47" t="s">
        <v>370</v>
      </c>
      <c r="AJ415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5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5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5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5" s="100" t="str">
        <f>CONCATENATE(CODIGOS2018[[#This Row],[Código CGR]]," ",CODIGOS2018[[#This Row],[CGR OEI]]," ",CODIGOS2018[[#This Row],[CGR Dest]]," ",CODIGOS2018[[#This Row],[SIT FONDOS]])</f>
        <v>1.2.02.03.01.03.98 040 048 C</v>
      </c>
      <c r="AR415" s="101" t="e">
        <f>IF(AND(CODIGOS2018[[#This Row],[MARCA SALUD Y CONTRALORIA]]&lt;&gt;"SALUD",COUNTIF([1]!PLANOPROG[AUX LINEA],CODIGOS2018[[#This Row],[Aux PROG CGR]])=0),"INCLUIR","OK")</f>
        <v>#REF!</v>
      </c>
      <c r="AS415" s="100" t="str">
        <f>CONCATENATE(CODIGOS2018[[#This Row],[Código CGR]]," ",CODIGOS2018[[#This Row],[CGR OEI]]," ",CODIGOS2018[[#This Row],[CGR Dest]]," ",CODIGOS2018[[#This Row],[SIT FONDOS]]," ",CODIGOS2018[[#This Row],[CGR Tercero]])</f>
        <v>1.2.02.03.01.03.98 040 048 C 000000000000000</v>
      </c>
      <c r="AT415" s="101" t="e">
        <f>IF(AND(CODIGOS2018[[#This Row],[MARCA SALUD Y CONTRALORIA]]&lt;&gt;"SALUD",COUNTIF([1]!PLANOEJEC[AUX LINEA],CODIGOS2018[[#This Row],[Aux EJEC CGR]])=0),"INCLUIR","OK")</f>
        <v>#REF!</v>
      </c>
      <c r="AU415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5" s="4" t="str">
        <f t="shared" si="9"/>
        <v>1.2.02.03.01.03.98.</v>
      </c>
      <c r="AW415" s="103">
        <f>+LEN(CODIGOS2018[[#This Row],[POS PRE]])</f>
        <v>13</v>
      </c>
      <c r="AX415" s="64" t="b">
        <f>+EXACT(CODIGOS2018[[#This Row],[CODIGO AUTOMATICO CGR]],CODIGOS2018[[#This Row],[Código CGR]])</f>
        <v>0</v>
      </c>
      <c r="AY415" s="78" t="e">
        <v>#N/A</v>
      </c>
      <c r="AZ415" s="104" t="e">
        <f>EXACT(CODIGOS2018[[#This Row],[Código FUT]],CODIGOS2018[[#This Row],[CODIFICACION MARCO FISCAL]])</f>
        <v>#N/A</v>
      </c>
      <c r="BA415" s="81" t="e">
        <v>#N/A</v>
      </c>
      <c r="BB415" s="105" t="e">
        <f>EXACT(CODIGOS2018[[#This Row],[Código FUT]],CODIGOS2018[[#This Row],[REPORTE II TRIM]])</f>
        <v>#N/A</v>
      </c>
      <c r="BC415" s="135" t="e">
        <v>#N/A</v>
      </c>
      <c r="BD415" s="135" t="e">
        <f>EXACT(CODIGOS2018[[#This Row],[Código FUT]],CODIGOS2018[[#This Row],[FUT DECRETO LIQ 2019]])</f>
        <v>#N/A</v>
      </c>
    </row>
    <row r="416" spans="1:56" ht="15" x14ac:dyDescent="0.25">
      <c r="A416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0-0300 1105 1101013101 11010101 9999</v>
      </c>
      <c r="B416" s="144" t="s">
        <v>238</v>
      </c>
      <c r="C416" s="145">
        <v>1105</v>
      </c>
      <c r="D416" s="144" t="s">
        <v>5</v>
      </c>
      <c r="E416" s="145">
        <v>11010101</v>
      </c>
      <c r="F416" s="145">
        <v>9999</v>
      </c>
      <c r="G416" s="144" t="s">
        <v>1007</v>
      </c>
      <c r="H416" s="149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  <c r="N416" s="65">
        <v>-161183060</v>
      </c>
      <c r="O416" s="24"/>
      <c r="P416" s="68">
        <f>CODIGOS2018[[#This Row],[RECAUDOS]]+CODIGOS2018[[#This Row],[AJUSTE]]</f>
        <v>-161183060</v>
      </c>
      <c r="Q416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6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6" s="60"/>
      <c r="T416" s="60"/>
      <c r="U416" s="94" t="s">
        <v>459</v>
      </c>
      <c r="V416" s="95" t="e">
        <f>IF(Q416="SALUD","SALUD",IF(CODIGOS2018[[#This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6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6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6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6" s="28">
        <v>10</v>
      </c>
      <c r="AA416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6" s="28" t="s">
        <v>463</v>
      </c>
      <c r="AC416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6" s="28" t="s">
        <v>461</v>
      </c>
      <c r="AE416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6" s="28" t="s">
        <v>371</v>
      </c>
      <c r="AG416" s="46" t="s">
        <v>462</v>
      </c>
      <c r="AH416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6" s="47" t="s">
        <v>308</v>
      </c>
      <c r="AJ416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6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6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6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6" s="100" t="str">
        <f>CONCATENATE(CODIGOS2018[[#This Row],[Código CGR]]," ",CODIGOS2018[[#This Row],[CGR OEI]]," ",CODIGOS2018[[#This Row],[CGR Dest]]," ",CODIGOS2018[[#This Row],[SIT FONDOS]])</f>
        <v>1.1.01.01.31 050 001 C</v>
      </c>
      <c r="AR416" s="101" t="e">
        <f>IF(AND(CODIGOS2018[[#This Row],[MARCA SALUD Y CONTRALORIA]]&lt;&gt;"SALUD",COUNTIF([1]!PLANOPROG[AUX LINEA],CODIGOS2018[[#This Row],[Aux PROG CGR]])=0),"INCLUIR","OK")</f>
        <v>#REF!</v>
      </c>
      <c r="AS416" s="100" t="str">
        <f>CONCATENATE(CODIGOS2018[[#This Row],[Código CGR]]," ",CODIGOS2018[[#This Row],[CGR OEI]]," ",CODIGOS2018[[#This Row],[CGR Dest]]," ",CODIGOS2018[[#This Row],[SIT FONDOS]]," ",CODIGOS2018[[#This Row],[CGR Tercero]])</f>
        <v>1.1.01.01.31 050 001 C 000000000000000</v>
      </c>
      <c r="AT416" s="101" t="e">
        <f>IF(AND(CODIGOS2018[[#This Row],[MARCA SALUD Y CONTRALORIA]]&lt;&gt;"SALUD",COUNTIF([1]!PLANOEJEC[AUX LINEA],CODIGOS2018[[#This Row],[Aux EJEC CGR]])=0),"INCLUIR","OK")</f>
        <v>#REF!</v>
      </c>
      <c r="AU416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6" s="4" t="str">
        <f t="shared" si="9"/>
        <v>1.1.01.01.31.01..</v>
      </c>
      <c r="AW416" s="103">
        <f>+LEN(CODIGOS2018[[#This Row],[POS PRE]])</f>
        <v>11</v>
      </c>
      <c r="AX416" s="64" t="b">
        <f>+EXACT(CODIGOS2018[[#This Row],[CODIGO AUTOMATICO CGR]],CODIGOS2018[[#This Row],[Código CGR]])</f>
        <v>0</v>
      </c>
      <c r="AY416" s="78"/>
      <c r="AZ416" s="104" t="b">
        <f>EXACT(CODIGOS2018[[#This Row],[Código FUT]],CODIGOS2018[[#This Row],[CODIFICACION MARCO FISCAL]])</f>
        <v>0</v>
      </c>
      <c r="BA416" s="140"/>
      <c r="BB416" s="105" t="b">
        <f>EXACT(CODIGOS2018[[#This Row],[Código FUT]],CODIGOS2018[[#This Row],[REPORTE II TRIM]])</f>
        <v>0</v>
      </c>
      <c r="BC416" s="141"/>
      <c r="BD416" s="141" t="b">
        <f>EXACT(CODIGOS2018[[#This Row],[Código FUT]],CODIGOS2018[[#This Row],[FUT DECRETO LIQ 2019]])</f>
        <v>0</v>
      </c>
    </row>
    <row r="417" spans="1:56" ht="15" x14ac:dyDescent="0.25">
      <c r="A417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0-0301 1105 1101013101 11010101 9999</v>
      </c>
      <c r="B417" s="146" t="s">
        <v>239</v>
      </c>
      <c r="C417" s="147">
        <v>1105</v>
      </c>
      <c r="D417" s="146" t="s">
        <v>5</v>
      </c>
      <c r="E417" s="147">
        <v>11010101</v>
      </c>
      <c r="F417" s="147">
        <v>9999</v>
      </c>
      <c r="G417" s="146" t="s">
        <v>1008</v>
      </c>
      <c r="H417" s="150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-16281117</v>
      </c>
      <c r="O417" s="110"/>
      <c r="P417" s="111">
        <f>CODIGOS2018[[#This Row],[RECAUDOS]]+CODIGOS2018[[#This Row],[AJUSTE]]</f>
        <v>-16281117</v>
      </c>
      <c r="Q417" s="112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7" s="113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7" s="112"/>
      <c r="T417" s="112" t="s">
        <v>1013</v>
      </c>
      <c r="U417" s="114" t="s">
        <v>459</v>
      </c>
      <c r="V417" s="115" t="e">
        <f>IF(Q417="SALUD","SALUD",IF(CODIGOS2018[[#This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7" s="11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7" s="11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7" s="11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7" s="28">
        <v>10</v>
      </c>
      <c r="AA417" s="11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7" s="28" t="s">
        <v>463</v>
      </c>
      <c r="AC417" s="11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7" s="28" t="s">
        <v>642</v>
      </c>
      <c r="AE417" s="11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7" s="28" t="s">
        <v>371</v>
      </c>
      <c r="AG417" s="46" t="s">
        <v>462</v>
      </c>
      <c r="AH417" s="11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7" s="47" t="s">
        <v>308</v>
      </c>
      <c r="AJ417" s="11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7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7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7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7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7" s="11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7" s="120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7" s="121" t="str">
        <f>CONCATENATE(CODIGOS2018[[#This Row],[Código CGR]]," ",CODIGOS2018[[#This Row],[CGR OEI]]," ",CODIGOS2018[[#This Row],[CGR Dest]]," ",CODIGOS2018[[#This Row],[SIT FONDOS]])</f>
        <v>1.1.01.01.31 050 017 C</v>
      </c>
      <c r="AR417" s="122" t="e">
        <f>IF(AND(CODIGOS2018[[#This Row],[MARCA SALUD Y CONTRALORIA]]&lt;&gt;"SALUD",COUNTIF([1]!PLANOPROG[AUX LINEA],CODIGOS2018[[#This Row],[Aux PROG CGR]])=0),"INCLUIR","OK")</f>
        <v>#REF!</v>
      </c>
      <c r="AS417" s="121" t="str">
        <f>CONCATENATE(CODIGOS2018[[#This Row],[Código CGR]]," ",CODIGOS2018[[#This Row],[CGR OEI]]," ",CODIGOS2018[[#This Row],[CGR Dest]]," ",CODIGOS2018[[#This Row],[SIT FONDOS]]," ",CODIGOS2018[[#This Row],[CGR Tercero]])</f>
        <v>1.1.01.01.31 050 017 C 000000000000000</v>
      </c>
      <c r="AT417" s="122" t="e">
        <f>IF(AND(CODIGOS2018[[#This Row],[MARCA SALUD Y CONTRALORIA]]&lt;&gt;"SALUD",COUNTIF([1]!PLANOEJEC[AUX LINEA],CODIGOS2018[[#This Row],[Aux EJEC CGR]])=0),"INCLUIR","OK")</f>
        <v>#REF!</v>
      </c>
      <c r="AU417" s="123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7" s="124" t="str">
        <f t="shared" si="9"/>
        <v>1.1.01.01.31.01..</v>
      </c>
      <c r="AW417" s="125">
        <f>+LEN(CODIGOS2018[[#This Row],[POS PRE]])</f>
        <v>11</v>
      </c>
      <c r="AX417" s="126" t="b">
        <f>+EXACT(CODIGOS2018[[#This Row],[CODIGO AUTOMATICO CGR]],CODIGOS2018[[#This Row],[Código CGR]])</f>
        <v>0</v>
      </c>
      <c r="AY417" s="127"/>
      <c r="AZ417" s="128" t="b">
        <f>EXACT(CODIGOS2018[[#This Row],[Código FUT]],CODIGOS2018[[#This Row],[CODIFICACION MARCO FISCAL]])</f>
        <v>0</v>
      </c>
      <c r="BA417" s="142"/>
      <c r="BB417" s="129" t="b">
        <f>EXACT(CODIGOS2018[[#This Row],[Código FUT]],CODIGOS2018[[#This Row],[REPORTE II TRIM]])</f>
        <v>0</v>
      </c>
      <c r="BC417" s="143"/>
      <c r="BD417" s="143" t="b">
        <f>EXACT(CODIGOS2018[[#This Row],[Código FUT]],CODIGOS2018[[#This Row],[FUT DECRETO LIQ 2019]])</f>
        <v>0</v>
      </c>
    </row>
    <row r="418" spans="1:56" ht="15" x14ac:dyDescent="0.25">
      <c r="A418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0-0256 1105 120203010398 12020301 9999</v>
      </c>
      <c r="B418" s="146" t="s">
        <v>226</v>
      </c>
      <c r="C418" s="147">
        <v>1105</v>
      </c>
      <c r="D418" s="146" t="s">
        <v>40</v>
      </c>
      <c r="E418" s="147">
        <v>12020301</v>
      </c>
      <c r="F418" s="147">
        <v>9999</v>
      </c>
      <c r="G418" s="146" t="s">
        <v>120</v>
      </c>
      <c r="H418" s="150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-2965931</v>
      </c>
      <c r="O418" s="110"/>
      <c r="P418" s="111">
        <f>CODIGOS2018[[#This Row],[RECAUDOS]]+CODIGOS2018[[#This Row],[AJUSTE]]</f>
        <v>-2965931</v>
      </c>
      <c r="Q418" s="112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8" s="113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8" s="112"/>
      <c r="T418" s="112"/>
      <c r="U418" s="114" t="s">
        <v>132</v>
      </c>
      <c r="V418" s="115" t="e">
        <f>IF(Q418="SALUD","SALUD",IF(CODIGOS2018[[#This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8" s="11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8" s="11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8" s="11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8" s="28">
        <v>10</v>
      </c>
      <c r="AA418" s="11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8" s="28" t="s">
        <v>510</v>
      </c>
      <c r="AC418" s="11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8" s="28" t="s">
        <v>488</v>
      </c>
      <c r="AE418" s="11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8" s="28" t="s">
        <v>371</v>
      </c>
      <c r="AG418" s="46" t="s">
        <v>462</v>
      </c>
      <c r="AH418" s="11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8" s="47" t="s">
        <v>370</v>
      </c>
      <c r="AJ418" s="11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8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8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8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8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8" s="11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8" s="120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8" s="121" t="str">
        <f>CONCATENATE(CODIGOS2018[[#This Row],[Código CGR]]," ",CODIGOS2018[[#This Row],[CGR OEI]]," ",CODIGOS2018[[#This Row],[CGR Dest]]," ",CODIGOS2018[[#This Row],[SIT FONDOS]])</f>
        <v>1.2.02.03.01.03.98 040 066 C</v>
      </c>
      <c r="AR418" s="122" t="e">
        <f>IF(AND(CODIGOS2018[[#This Row],[MARCA SALUD Y CONTRALORIA]]&lt;&gt;"SALUD",COUNTIF([1]!PLANOPROG[AUX LINEA],CODIGOS2018[[#This Row],[Aux PROG CGR]])=0),"INCLUIR","OK")</f>
        <v>#REF!</v>
      </c>
      <c r="AS418" s="121" t="str">
        <f>CONCATENATE(CODIGOS2018[[#This Row],[Código CGR]]," ",CODIGOS2018[[#This Row],[CGR OEI]]," ",CODIGOS2018[[#This Row],[CGR Dest]]," ",CODIGOS2018[[#This Row],[SIT FONDOS]]," ",CODIGOS2018[[#This Row],[CGR Tercero]])</f>
        <v>1.2.02.03.01.03.98 040 066 C 000000000000000</v>
      </c>
      <c r="AT418" s="122" t="e">
        <f>IF(AND(CODIGOS2018[[#This Row],[MARCA SALUD Y CONTRALORIA]]&lt;&gt;"SALUD",COUNTIF([1]!PLANOEJEC[AUX LINEA],CODIGOS2018[[#This Row],[Aux EJEC CGR]])=0),"INCLUIR","OK")</f>
        <v>#REF!</v>
      </c>
      <c r="AU418" s="123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8" s="124" t="str">
        <f t="shared" ref="AV418:AV423" si="10">CONCATENATE(MID(D418,1,1),".",MID(D418,3,1),".",MID(D418,4,2),".",MID(D418,6,2),".",MID(D418,8,2),".",MID(D418,10,2),".",MID(D418,12,2),".",MID(D418,14,2))</f>
        <v>1.2.02.03.01.03.98.</v>
      </c>
      <c r="AW418" s="125">
        <f>+LEN(CODIGOS2018[[#This Row],[POS PRE]])</f>
        <v>13</v>
      </c>
      <c r="AX418" s="126" t="b">
        <f>+EXACT(CODIGOS2018[[#This Row],[CODIGO AUTOMATICO CGR]],CODIGOS2018[[#This Row],[Código CGR]])</f>
        <v>0</v>
      </c>
      <c r="AY418" s="127"/>
      <c r="AZ418" s="128" t="b">
        <f>EXACT(CODIGOS2018[[#This Row],[Código FUT]],CODIGOS2018[[#This Row],[CODIFICACION MARCO FISCAL]])</f>
        <v>0</v>
      </c>
      <c r="BA418" s="142"/>
      <c r="BB418" s="129" t="b">
        <f>EXACT(CODIGOS2018[[#This Row],[Código FUT]],CODIGOS2018[[#This Row],[REPORTE II TRIM]])</f>
        <v>0</v>
      </c>
      <c r="BC418" s="143"/>
      <c r="BD418" s="143" t="b">
        <f>EXACT(CODIGOS2018[[#This Row],[Código FUT]],CODIGOS2018[[#This Row],[FUT DECRETO LIQ 2019]])</f>
        <v>0</v>
      </c>
    </row>
    <row r="419" spans="1:56" ht="15" x14ac:dyDescent="0.25">
      <c r="A419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0-0274 1105 120203010398 12020301 9999</v>
      </c>
      <c r="B419" s="146" t="s">
        <v>596</v>
      </c>
      <c r="C419" s="147">
        <v>1105</v>
      </c>
      <c r="D419" s="146" t="s">
        <v>40</v>
      </c>
      <c r="E419" s="147">
        <v>12020301</v>
      </c>
      <c r="F419" s="147">
        <v>9999</v>
      </c>
      <c r="G419" s="146" t="s">
        <v>120</v>
      </c>
      <c r="H419" s="150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-18809133</v>
      </c>
      <c r="O419" s="110"/>
      <c r="P419" s="111">
        <f>CODIGOS2018[[#This Row],[RECAUDOS]]+CODIGOS2018[[#This Row],[AJUSTE]]</f>
        <v>-18809133</v>
      </c>
      <c r="Q419" s="112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19" s="113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19" s="112"/>
      <c r="T419" s="112"/>
      <c r="U419" s="114" t="s">
        <v>132</v>
      </c>
      <c r="V419" s="115" t="e">
        <f>IF(Q419="SALUD","SALUD",IF(CODIGOS2018[[#This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19" s="11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19" s="11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19" s="11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19" s="28">
        <v>10</v>
      </c>
      <c r="AA419" s="11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19" s="28" t="s">
        <v>510</v>
      </c>
      <c r="AC419" s="11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19" s="28" t="s">
        <v>460</v>
      </c>
      <c r="AE419" s="11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19" s="28" t="s">
        <v>371</v>
      </c>
      <c r="AG419" s="46" t="s">
        <v>539</v>
      </c>
      <c r="AH419" s="11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19" s="47" t="s">
        <v>370</v>
      </c>
      <c r="AJ419" s="11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19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19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19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19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19" s="11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19" s="120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19" s="121" t="str">
        <f>CONCATENATE(CODIGOS2018[[#This Row],[Código CGR]]," ",CODIGOS2018[[#This Row],[CGR OEI]]," ",CODIGOS2018[[#This Row],[CGR Dest]]," ",CODIGOS2018[[#This Row],[SIT FONDOS]])</f>
        <v>1.2.02.03.01.03.98 040 002 C</v>
      </c>
      <c r="AR419" s="122" t="e">
        <f>IF(AND(CODIGOS2018[[#This Row],[MARCA SALUD Y CONTRALORIA]]&lt;&gt;"SALUD",COUNTIF([1]!PLANOPROG[AUX LINEA],CODIGOS2018[[#This Row],[Aux PROG CGR]])=0),"INCLUIR","OK")</f>
        <v>#REF!</v>
      </c>
      <c r="AS419" s="121" t="str">
        <f>CONCATENATE(CODIGOS2018[[#This Row],[Código CGR]]," ",CODIGOS2018[[#This Row],[CGR OEI]]," ",CODIGOS2018[[#This Row],[CGR Dest]]," ",CODIGOS2018[[#This Row],[SIT FONDOS]]," ",CODIGOS2018[[#This Row],[CGR Tercero]])</f>
        <v>1.2.02.03.01.03.98 040 002 C 110000001700000</v>
      </c>
      <c r="AT419" s="122" t="e">
        <f>IF(AND(CODIGOS2018[[#This Row],[MARCA SALUD Y CONTRALORIA]]&lt;&gt;"SALUD",COUNTIF([1]!PLANOEJEC[AUX LINEA],CODIGOS2018[[#This Row],[Aux EJEC CGR]])=0),"INCLUIR","OK")</f>
        <v>#REF!</v>
      </c>
      <c r="AU419" s="123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19" s="124" t="str">
        <f t="shared" si="10"/>
        <v>1.2.02.03.01.03.98.</v>
      </c>
      <c r="AW419" s="125">
        <f>+LEN(CODIGOS2018[[#This Row],[POS PRE]])</f>
        <v>13</v>
      </c>
      <c r="AX419" s="126" t="b">
        <f>+EXACT(CODIGOS2018[[#This Row],[CODIGO AUTOMATICO CGR]],CODIGOS2018[[#This Row],[Código CGR]])</f>
        <v>0</v>
      </c>
      <c r="AY419" s="127"/>
      <c r="AZ419" s="128" t="b">
        <f>EXACT(CODIGOS2018[[#This Row],[Código FUT]],CODIGOS2018[[#This Row],[CODIFICACION MARCO FISCAL]])</f>
        <v>0</v>
      </c>
      <c r="BA419" s="142"/>
      <c r="BB419" s="129" t="b">
        <f>EXACT(CODIGOS2018[[#This Row],[Código FUT]],CODIGOS2018[[#This Row],[REPORTE II TRIM]])</f>
        <v>0</v>
      </c>
      <c r="BC419" s="143"/>
      <c r="BD419" s="143" t="b">
        <f>EXACT(CODIGOS2018[[#This Row],[Código FUT]],CODIGOS2018[[#This Row],[FUT DECRETO LIQ 2019]])</f>
        <v>0</v>
      </c>
    </row>
    <row r="420" spans="1:56" ht="15" x14ac:dyDescent="0.25">
      <c r="A420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0-0308 1105 110201039810 11020401 9999</v>
      </c>
      <c r="B420" s="144" t="s">
        <v>244</v>
      </c>
      <c r="C420" s="145">
        <v>1105</v>
      </c>
      <c r="D420" s="144" t="s">
        <v>668</v>
      </c>
      <c r="E420" s="145">
        <v>11020401</v>
      </c>
      <c r="F420" s="145">
        <v>9999</v>
      </c>
      <c r="G420" s="144" t="s">
        <v>1009</v>
      </c>
      <c r="H420" s="149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  <c r="N420" s="65">
        <v>-32340375</v>
      </c>
      <c r="O420" s="24"/>
      <c r="P420" s="68">
        <f>CODIGOS2018[[#This Row],[RECAUDOS]]+CODIGOS2018[[#This Row],[AJUSTE]]</f>
        <v>-32340375</v>
      </c>
      <c r="Q420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20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20" s="60"/>
      <c r="T420" s="112" t="s">
        <v>1013</v>
      </c>
      <c r="U420" s="94" t="s">
        <v>135</v>
      </c>
      <c r="V420" s="115" t="e">
        <f>IF(Q420="SALUD","SALUD",IF(CODIGOS2018[[#This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20" s="11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20" s="11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20" s="11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20" s="28">
        <v>10</v>
      </c>
      <c r="AA420" s="11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20" s="28" t="s">
        <v>503</v>
      </c>
      <c r="AC420" s="11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20" s="28" t="s">
        <v>470</v>
      </c>
      <c r="AE420" s="11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20" s="28" t="s">
        <v>371</v>
      </c>
      <c r="AG420" s="46" t="s">
        <v>539</v>
      </c>
      <c r="AH420" s="11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20" s="47" t="s">
        <v>329</v>
      </c>
      <c r="AJ420" s="11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20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20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20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20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20" s="11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20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20" s="100" t="str">
        <f>CONCATENATE(CODIGOS2018[[#This Row],[Código CGR]]," ",CODIGOS2018[[#This Row],[CGR OEI]]," ",CODIGOS2018[[#This Row],[CGR Dest]]," ",CODIGOS2018[[#This Row],[SIT FONDOS]])</f>
        <v>1.1.02.01.03.98 006 010 C</v>
      </c>
      <c r="AR420" s="101" t="e">
        <f>IF(AND(CODIGOS2018[[#This Row],[MARCA SALUD Y CONTRALORIA]]&lt;&gt;"SALUD",COUNTIF([1]!PLANOPROG[AUX LINEA],CODIGOS2018[[#This Row],[Aux PROG CGR]])=0),"INCLUIR","OK")</f>
        <v>#REF!</v>
      </c>
      <c r="AS420" s="100" t="str">
        <f>CONCATENATE(CODIGOS2018[[#This Row],[Código CGR]]," ",CODIGOS2018[[#This Row],[CGR OEI]]," ",CODIGOS2018[[#This Row],[CGR Dest]]," ",CODIGOS2018[[#This Row],[SIT FONDOS]]," ",CODIGOS2018[[#This Row],[CGR Tercero]])</f>
        <v>1.1.02.01.03.98 006 010 C 110000001700000</v>
      </c>
      <c r="AT420" s="101" t="e">
        <f>IF(AND(CODIGOS2018[[#This Row],[MARCA SALUD Y CONTRALORIA]]&lt;&gt;"SALUD",COUNTIF([1]!PLANOEJEC[AUX LINEA],CODIGOS2018[[#This Row],[Aux EJEC CGR]])=0),"INCLUIR","OK")</f>
        <v>#REF!</v>
      </c>
      <c r="AU420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20" s="4" t="str">
        <f t="shared" si="10"/>
        <v>1.1.02.01.03.98.10.</v>
      </c>
      <c r="AW420" s="103">
        <f>+LEN(CODIGOS2018[[#This Row],[POS PRE]])</f>
        <v>13</v>
      </c>
      <c r="AX420" s="64" t="b">
        <f>+EXACT(CODIGOS2018[[#This Row],[CODIGO AUTOMATICO CGR]],CODIGOS2018[[#This Row],[Código CGR]])</f>
        <v>0</v>
      </c>
      <c r="AY420" s="78"/>
      <c r="AZ420" s="104" t="b">
        <f>EXACT(CODIGOS2018[[#This Row],[Código FUT]],CODIGOS2018[[#This Row],[CODIFICACION MARCO FISCAL]])</f>
        <v>0</v>
      </c>
      <c r="BA420" s="140"/>
      <c r="BB420" s="105" t="b">
        <f>EXACT(CODIGOS2018[[#This Row],[Código FUT]],CODIGOS2018[[#This Row],[REPORTE II TRIM]])</f>
        <v>0</v>
      </c>
      <c r="BC420" s="141"/>
      <c r="BD420" s="141" t="b">
        <f>EXACT(CODIGOS2018[[#This Row],[Código FUT]],CODIGOS2018[[#This Row],[FUT DECRETO LIQ 2019]])</f>
        <v>0</v>
      </c>
    </row>
    <row r="421" spans="1:56" ht="15" x14ac:dyDescent="0.25">
      <c r="A421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0-0308 1105 110201031509 11020401 9999</v>
      </c>
      <c r="B421" s="146" t="s">
        <v>244</v>
      </c>
      <c r="C421" s="147">
        <v>1105</v>
      </c>
      <c r="D421" s="146" t="s">
        <v>664</v>
      </c>
      <c r="E421" s="147">
        <v>11020401</v>
      </c>
      <c r="F421" s="147">
        <v>9999</v>
      </c>
      <c r="G421" s="146" t="s">
        <v>1010</v>
      </c>
      <c r="H421" s="150">
        <v>0</v>
      </c>
      <c r="I421" s="109">
        <v>0</v>
      </c>
      <c r="J421" s="109">
        <v>0</v>
      </c>
      <c r="K421" s="109">
        <v>0</v>
      </c>
      <c r="L421" s="109">
        <v>0</v>
      </c>
      <c r="M421" s="109">
        <v>0</v>
      </c>
      <c r="N421" s="109">
        <v>-26450640</v>
      </c>
      <c r="O421" s="110"/>
      <c r="P421" s="111">
        <f>CODIGOS2018[[#This Row],[RECAUDOS]]+CODIGOS2018[[#This Row],[AJUSTE]]</f>
        <v>-26450640</v>
      </c>
      <c r="Q421" s="112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21" s="113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21" s="112"/>
      <c r="T421" s="112" t="s">
        <v>1013</v>
      </c>
      <c r="U421" s="114" t="s">
        <v>506</v>
      </c>
      <c r="V421" s="115" t="e">
        <f>IF(Q421="SALUD","SALUD",IF(CODIGOS2018[[#This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21" s="11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21" s="11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21" s="11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21" s="28">
        <v>10</v>
      </c>
      <c r="AA421" s="11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21" s="28" t="s">
        <v>503</v>
      </c>
      <c r="AC421" s="11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21" s="28" t="s">
        <v>470</v>
      </c>
      <c r="AE421" s="11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21" s="28" t="s">
        <v>371</v>
      </c>
      <c r="AG421" s="46" t="s">
        <v>462</v>
      </c>
      <c r="AH421" s="11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21" s="47" t="s">
        <v>324</v>
      </c>
      <c r="AJ421" s="11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21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21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21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21" s="11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21" s="11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21" s="120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21" s="121" t="str">
        <f>CONCATENATE(CODIGOS2018[[#This Row],[Código CGR]]," ",CODIGOS2018[[#This Row],[CGR OEI]]," ",CODIGOS2018[[#This Row],[CGR Dest]]," ",CODIGOS2018[[#This Row],[SIT FONDOS]])</f>
        <v>1.1.02.01.03.15 006 010 C</v>
      </c>
      <c r="AR421" s="122" t="e">
        <f>IF(AND(CODIGOS2018[[#This Row],[MARCA SALUD Y CONTRALORIA]]&lt;&gt;"SALUD",COUNTIF([1]!PLANOPROG[AUX LINEA],CODIGOS2018[[#This Row],[Aux PROG CGR]])=0),"INCLUIR","OK")</f>
        <v>#REF!</v>
      </c>
      <c r="AS421" s="121" t="str">
        <f>CONCATENATE(CODIGOS2018[[#This Row],[Código CGR]]," ",CODIGOS2018[[#This Row],[CGR OEI]]," ",CODIGOS2018[[#This Row],[CGR Dest]]," ",CODIGOS2018[[#This Row],[SIT FONDOS]]," ",CODIGOS2018[[#This Row],[CGR Tercero]])</f>
        <v>1.1.02.01.03.15 006 010 C 000000000000000</v>
      </c>
      <c r="AT421" s="122" t="e">
        <f>IF(AND(CODIGOS2018[[#This Row],[MARCA SALUD Y CONTRALORIA]]&lt;&gt;"SALUD",COUNTIF([1]!PLANOEJEC[AUX LINEA],CODIGOS2018[[#This Row],[Aux EJEC CGR]])=0),"INCLUIR","OK")</f>
        <v>#REF!</v>
      </c>
      <c r="AU421" s="123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21" s="124" t="str">
        <f t="shared" si="10"/>
        <v>1.1.02.01.03.15.09.</v>
      </c>
      <c r="AW421" s="125">
        <f>+LEN(CODIGOS2018[[#This Row],[POS PRE]])</f>
        <v>13</v>
      </c>
      <c r="AX421" s="126" t="b">
        <f>+EXACT(CODIGOS2018[[#This Row],[CODIGO AUTOMATICO CGR]],CODIGOS2018[[#This Row],[Código CGR]])</f>
        <v>0</v>
      </c>
      <c r="AY421" s="127"/>
      <c r="AZ421" s="128" t="b">
        <f>EXACT(CODIGOS2018[[#This Row],[Código FUT]],CODIGOS2018[[#This Row],[CODIFICACION MARCO FISCAL]])</f>
        <v>0</v>
      </c>
      <c r="BA421" s="142"/>
      <c r="BB421" s="129" t="b">
        <f>EXACT(CODIGOS2018[[#This Row],[Código FUT]],CODIGOS2018[[#This Row],[REPORTE II TRIM]])</f>
        <v>0</v>
      </c>
      <c r="BC421" s="143"/>
      <c r="BD421" s="143" t="b">
        <f>EXACT(CODIGOS2018[[#This Row],[Código FUT]],CODIGOS2018[[#This Row],[FUT DECRETO LIQ 2019]])</f>
        <v>0</v>
      </c>
    </row>
    <row r="422" spans="1:56" ht="15" x14ac:dyDescent="0.25">
      <c r="A422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0-0310 1105 110201039808 110203 9999</v>
      </c>
      <c r="B422" s="144" t="s">
        <v>605</v>
      </c>
      <c r="C422" s="145">
        <v>1105</v>
      </c>
      <c r="D422" s="144" t="s">
        <v>590</v>
      </c>
      <c r="E422" s="145">
        <v>110203</v>
      </c>
      <c r="F422" s="145">
        <v>9999</v>
      </c>
      <c r="G422" s="144" t="s">
        <v>1011</v>
      </c>
      <c r="H422" s="149">
        <v>0</v>
      </c>
      <c r="I422" s="65">
        <v>0</v>
      </c>
      <c r="J422" s="65">
        <v>0</v>
      </c>
      <c r="K422" s="65">
        <v>0</v>
      </c>
      <c r="L422" s="65">
        <v>0</v>
      </c>
      <c r="M422" s="65">
        <v>0</v>
      </c>
      <c r="N422" s="65">
        <v>-17020178.66</v>
      </c>
      <c r="O422" s="24"/>
      <c r="P422" s="68">
        <f>CODIGOS2018[[#This Row],[RECAUDOS]]+CODIGOS2018[[#This Row],[AJUSTE]]</f>
        <v>-17020178.66</v>
      </c>
      <c r="Q422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22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22" s="60"/>
      <c r="T422" s="112" t="s">
        <v>1013</v>
      </c>
      <c r="U422" s="94" t="s">
        <v>135</v>
      </c>
      <c r="V422" s="95" t="e">
        <f>IF(Q422="SALUD","SALUD",IF(CODIGOS2018[[#This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22" s="95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22" s="95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22" s="95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22" s="28">
        <v>10</v>
      </c>
      <c r="AA422" s="95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22" s="28" t="s">
        <v>503</v>
      </c>
      <c r="AC422" s="95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22" s="28" t="s">
        <v>470</v>
      </c>
      <c r="AE422" s="95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22" s="28" t="s">
        <v>371</v>
      </c>
      <c r="AG422" s="46" t="s">
        <v>539</v>
      </c>
      <c r="AH422" s="95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22" s="47" t="s">
        <v>329</v>
      </c>
      <c r="AJ422" s="95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2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2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2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22" s="95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22" s="98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22" s="99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22" s="100" t="str">
        <f>CONCATENATE(CODIGOS2018[[#This Row],[Código CGR]]," ",CODIGOS2018[[#This Row],[CGR OEI]]," ",CODIGOS2018[[#This Row],[CGR Dest]]," ",CODIGOS2018[[#This Row],[SIT FONDOS]])</f>
        <v>1.1.02.01.03.98 006 010 C</v>
      </c>
      <c r="AR422" s="101" t="e">
        <f>IF(AND(CODIGOS2018[[#This Row],[MARCA SALUD Y CONTRALORIA]]&lt;&gt;"SALUD",COUNTIF([1]!PLANOPROG[AUX LINEA],CODIGOS2018[[#This Row],[Aux PROG CGR]])=0),"INCLUIR","OK")</f>
        <v>#REF!</v>
      </c>
      <c r="AS422" s="100" t="str">
        <f>CONCATENATE(CODIGOS2018[[#This Row],[Código CGR]]," ",CODIGOS2018[[#This Row],[CGR OEI]]," ",CODIGOS2018[[#This Row],[CGR Dest]]," ",CODIGOS2018[[#This Row],[SIT FONDOS]]," ",CODIGOS2018[[#This Row],[CGR Tercero]])</f>
        <v>1.1.02.01.03.98 006 010 C 110000001700000</v>
      </c>
      <c r="AT422" s="101" t="e">
        <f>IF(AND(CODIGOS2018[[#This Row],[MARCA SALUD Y CONTRALORIA]]&lt;&gt;"SALUD",COUNTIF([1]!PLANOEJEC[AUX LINEA],CODIGOS2018[[#This Row],[Aux EJEC CGR]])=0),"INCLUIR","OK")</f>
        <v>#REF!</v>
      </c>
      <c r="AU422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22" s="4" t="str">
        <f t="shared" si="10"/>
        <v>1.1.02.01.03.98.08.</v>
      </c>
      <c r="AW422" s="103">
        <f>+LEN(CODIGOS2018[[#This Row],[POS PRE]])</f>
        <v>13</v>
      </c>
      <c r="AX422" s="64" t="b">
        <f>+EXACT(CODIGOS2018[[#This Row],[CODIGO AUTOMATICO CGR]],CODIGOS2018[[#This Row],[Código CGR]])</f>
        <v>0</v>
      </c>
      <c r="AY422" s="78"/>
      <c r="AZ422" s="104" t="b">
        <f>EXACT(CODIGOS2018[[#This Row],[Código FUT]],CODIGOS2018[[#This Row],[CODIFICACION MARCO FISCAL]])</f>
        <v>0</v>
      </c>
      <c r="BA422" s="140"/>
      <c r="BB422" s="105" t="b">
        <f>EXACT(CODIGOS2018[[#This Row],[Código FUT]],CODIGOS2018[[#This Row],[REPORTE II TRIM]])</f>
        <v>0</v>
      </c>
      <c r="BC422" s="141"/>
      <c r="BD422" s="141" t="b">
        <f>EXACT(CODIGOS2018[[#This Row],[Código FUT]],CODIGOS2018[[#This Row],[FUT DECRETO LIQ 2019]])</f>
        <v>0</v>
      </c>
    </row>
    <row r="423" spans="1:56" ht="15" x14ac:dyDescent="0.25">
      <c r="A423" s="93" t="str">
        <f>+CONCATENATE(TRIM(CODIGOS2018[[#This Row],[FONDO]])," ",CODIGOS2018[[#This Row],[CEN GEST]]," ",MID(CODIGOS2018[[#This Row],[POS PRE]],1,1),MID(CODIGOS2018[[#This Row],[POS PRE]],3,25)," ",CODIGOS2018[[#This Row],[AREA FUNC]]," ",CODIGOS2018[[#This Row],[PROYECTO]])</f>
        <v>0-0310 1105 110201031507 110203 9999</v>
      </c>
      <c r="B423" s="144" t="s">
        <v>605</v>
      </c>
      <c r="C423" s="145">
        <v>1105</v>
      </c>
      <c r="D423" s="144" t="s">
        <v>588</v>
      </c>
      <c r="E423" s="145">
        <v>110203</v>
      </c>
      <c r="F423" s="145">
        <v>9999</v>
      </c>
      <c r="G423" s="144" t="s">
        <v>1012</v>
      </c>
      <c r="H423" s="149">
        <v>0</v>
      </c>
      <c r="I423" s="65">
        <v>0</v>
      </c>
      <c r="J423" s="65">
        <v>0</v>
      </c>
      <c r="K423" s="65">
        <v>0</v>
      </c>
      <c r="L423" s="65">
        <v>0</v>
      </c>
      <c r="M423" s="65">
        <v>0</v>
      </c>
      <c r="N423" s="65">
        <v>-14288290</v>
      </c>
      <c r="O423" s="24"/>
      <c r="P423" s="68">
        <f>CODIGOS2018[[#This Row],[RECAUDOS]]+CODIGOS2018[[#This Row],[AJUSTE]]</f>
        <v>-14288290</v>
      </c>
      <c r="Q423" s="60" t="e">
        <f>IF(CODIGOS2018[[#This Row],[OTRAS MARCAS]]="CONTRALORIA","CONTRALORIA",IF(AND(COUNTIF([1]!DTSC[LINEA],CONCATENATE(CODIGOS2018[[#This Row],[FONDO]]," ",CODIGOS2018[[#This Row],[CEN GEST]]," ",CODIGOS2018[[#This Row],[POS PRE]]," ",CODIGOS2018[[#This Row],[AREA FUNC]]," ",CODIGOS2018[[#This Row],[PROYECTO]]))&lt;&gt;0,CODIGOS2018[[#This Row],[OTRAS MARCAS]]=""),"SALUD","NA"))</f>
        <v>#REF!</v>
      </c>
      <c r="R423" s="25" t="e">
        <f>IF(CODIGOS2018[[#This Row],[MARCA SALUD Y CONTRALORIA]]="SALUD",SUMIF([1]!DTSC[LINEA],CONCATENATE(CODIGOS2018[[#This Row],[FONDO]]," ",CODIGOS2018[[#This Row],[CEN GEST]]," ",CODIGOS2018[[#This Row],[POS PRE]]," ",CODIGOS2018[[#This Row],[AREA FUNC]]," ",CODIGOS2018[[#This Row],[PROYECTO]]),[1]!DTSC[Apropiacion Definitiva]),"")</f>
        <v>#REF!</v>
      </c>
      <c r="S423" s="60"/>
      <c r="T423" s="112" t="s">
        <v>1013</v>
      </c>
      <c r="U423" s="94" t="s">
        <v>506</v>
      </c>
      <c r="V423" s="27" t="e">
        <f>IF(Q423="SALUD","SALUD",IF(CODIGOS2018[[#This Row],[Código CGR]]="","Sin codificar",IF(ISERROR(VLOOKUP(CODIGOS2018[[#This Row],[Código CGR]],[1]!CGR_CLASIFICADOR[#Data],2,FALSE)),"INGRESE UN CODIGO VALIDO",IF(OR(VLOOKUP(CODIGOS2018[[#This Row],[Código CGR]],[1]!CGR_CLASIFICADOR[#Data],4,FALSE)="Eliminada",VLOOKUP(CODIGOS2018[[#This Row],[Código CGR]],[1]!CGR_CLASIFICADOR[#Data],3,FALSE)="S"),"INGRESE UN CODIGO VALIDO",VLOOKUP(CODIGOS2018[[#This Row],[Código CGR]],[1]!CGR_CLASIFICADOR[#Data],2,FALSE)))))</f>
        <v>#REF!</v>
      </c>
      <c r="W423" s="27" t="e">
        <f>IF(CODIGOS2018[[#This Row],[MARCA SALUD Y CONTRALORIA]]="SALUD","SALUD",IF(CODIGOS2018[[#This Row],[Código CGR]]="","Sin codificar",IF(ISERROR(VLOOKUP(MID(CODIGOS2018[[#This Row],[Código CGR]],1,3),[1]!CGR_CLASIFICADOR[#Data],2,FALSE)),"INGRESE UN CODIGO VALIDO",VLOOKUP(MID(CODIGOS2018[[#This Row],[Código CGR]],1,3),[1]!CGR_CLASIFICADOR[#Data],2,FALSE))))</f>
        <v>#REF!</v>
      </c>
      <c r="X423" s="27" t="e">
        <f>IF(CODIGOS2018[[#This Row],[MARCA SALUD Y CONTRALORIA]]="SALUD","SALUD",IF(CODIGOS2018[[#This Row],[Código CGR]]="","Sin codificar",IF(ISERROR(VLOOKUP(MID(CODIGOS2018[[#This Row],[Código CGR]],1,6),[1]!CGR_CLASIFICADOR[#Data],2,FALSE)),"INGRESE UN CODIGO VALIDO",VLOOKUP(MID(CODIGOS2018[[#This Row],[Código CGR]],1,6),[1]!CGR_CLASIFICADOR[#Data],2,FALSE))))</f>
        <v>#REF!</v>
      </c>
      <c r="Y423" s="27" t="e">
        <f>IF(CODIGOS2018[[#This Row],[MARCA SALUD Y CONTRALORIA]]="SALUD","SALUD",IF(CODIGOS2018[[#This Row],[Código CGR]]="","Sin codificar",IF(ISERROR(VLOOKUP(MID(CODIGOS2018[[#This Row],[Código CGR]],1,9),[1]!CGR_CLASIFICADOR[#Data],2,FALSE)),"INGRESE UN CODIGO VALIDO",VLOOKUP(MID(CODIGOS2018[[#This Row],[Código CGR]],1,9),[1]!CGR_CLASIFICADOR[#Data],2,FALSE))))</f>
        <v>#REF!</v>
      </c>
      <c r="Z423" s="28">
        <v>10</v>
      </c>
      <c r="AA423" s="27" t="e">
        <f>IF(CODIGOS2018[[#This Row],[MARCA SALUD Y CONTRALORIA]]="SALUD","SALUD",IF(CODIGOS2018[[#This Row],[CGR Recursos]]="","Sin codificar",IF(ISERROR(VLOOKUP(CODIGOS2018[[#This Row],[CGR Recursos]],[1]!CGR_RECURSOS[#Data],2,FALSE)),"INGRESE UN CODIGO VALIDO",IF(VLOOKUP(CODIGOS2018[[#This Row],[CGR Recursos]],[1]!CGR_RECURSOS[#Data],3,FALSE)="Eliminada","INGRESE UN CODIGO VALIDO",VLOOKUP(CODIGOS2018[[#This Row],[CGR Recursos]],[1]!CGR_RECURSOS[#Data],2,FALSE)))))</f>
        <v>#REF!</v>
      </c>
      <c r="AB423" s="28" t="s">
        <v>503</v>
      </c>
      <c r="AC423" s="27" t="e">
        <f>IF(CODIGOS2018[[#This Row],[MARCA SALUD Y CONTRALORIA]]="SALUD","SALUD",IF(CODIGOS2018[[#This Row],[CGR OEI]]="","Sin codificar",IF(ISERROR(VLOOKUP(CODIGOS2018[[#This Row],[CGR OEI]],[1]!CGR_OEI[#Data],2,FALSE)),"INGRESE UN CODIGO VALIDO",IF(VLOOKUP(CODIGOS2018[[#This Row],[CGR OEI]],[1]!CGR_OEI[#Data],3,FALSE)="Eliminada","INGRESE UN CODIGO VALIDO",VLOOKUP(CODIGOS2018[[#This Row],[CGR OEI]],[1]!CGR_OEI[#Data],2,FALSE)))))</f>
        <v>#REF!</v>
      </c>
      <c r="AD423" s="28" t="s">
        <v>470</v>
      </c>
      <c r="AE423" s="27" t="e">
        <f>IF(CODIGOS2018[[#This Row],[MARCA SALUD Y CONTRALORIA]]="SALUD","SALUD",IF(CODIGOS2018[[#This Row],[CGR Dest]]="","Sin codificar",IF(ISERROR(VLOOKUP(CODIGOS2018[[#This Row],[CGR Dest]],[1]!CGR_DESTINACION[#Data],2,FALSE)),"INGRESE UN CODIGO VALIDO",IF(VLOOKUP(CODIGOS2018[[#This Row],[CGR Dest]],[1]!CGR_DESTINACION[#Data],3,FALSE)="Eliminada","INGRESE UN CODIGO VALIDO",VLOOKUP(CODIGOS2018[[#This Row],[CGR Dest]],[1]!CGR_DESTINACION[#Data],2,FALSE)))))</f>
        <v>#REF!</v>
      </c>
      <c r="AF423" s="28" t="s">
        <v>371</v>
      </c>
      <c r="AG423" s="46" t="s">
        <v>462</v>
      </c>
      <c r="AH423" s="27" t="e">
        <f>IF(CODIGOS2018[[#This Row],[MARCA SALUD Y CONTRALORIA]]="SALUD","SALUD",IF(CODIGOS2018[[#This Row],[CGR Tercero]]="","Sin codificar",IF(ISERROR(VLOOKUP(CODIGOS2018[[#This Row],[CGR Tercero]],[1]!CGR_TERCEROS[#Data],2,FALSE)),"INGRESE UN CODIGO VALIDO",IF(VLOOKUP(CODIGOS2018[[#This Row],[CGR Tercero]],[1]!CGR_TERCEROS[#Data],3,FALSE)="Eliminada","INGRESE UN CODIGO VALIDO",VLOOKUP(CODIGOS2018[[#This Row],[CGR Tercero]],[1]!CGR_TERCEROS[#Data],2,FALSE)))))</f>
        <v>#REF!</v>
      </c>
      <c r="AI423" s="47" t="s">
        <v>324</v>
      </c>
      <c r="AJ423" s="27" t="e">
        <f>IF(CODIGOS2018[[#This Row],[MARCA SALUD Y CONTRALORIA]]="CONTRALORIA","CONTRALORIA",IF(CODIGOS2018[[#This Row],[MARCA SALUD Y CONTRALORIA]]="SALUD","SALUD",IF(CODIGOS2018[[#This Row],[Código FUT]]="","Sin codificar",IF(ISERROR(VLOOKUP(CODIGOS2018[[#This Row],[Código FUT]],[1]!FUT_INGRESOS[#Data],2,FALSE)),"INGRESE UN CODIGO VALIDO",IF(OR(VLOOKUP(CODIGOS2018[[#This Row],[Código FUT]],[1]!FUT_INGRESOS[#Data],4,FALSE)="Na",VLOOKUP(CODIGOS2018[[#This Row],[Código FUT]],[1]!FUT_INGRESOS[#Data],4,FALSE)="Eliminada",VLOOKUP(CODIGOS2018[[#This Row],[Código FUT]],[1]!FUT_INGRESOS[#Data],3,FALSE)="S"),"INGRESE UN CODIGO VALIDO",VLOOKUP(CODIGOS2018[[#This Row],[Código FUT]],[1]!FUT_INGRESOS[#Data],2,FALSE))))))</f>
        <v>#REF!</v>
      </c>
      <c r="AK4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FUT]],1,4),[1]!FUT_INGRESOS[#Data],2,FALSE)),"INGRESE UN CODIGO VALIDO",VLOOKUP(MID(CODIGOS2018[[#This Row],[Código FUT]],1,4),[1]!FUT_INGRESOS[#Data],2,FALSE)))))</f>
        <v>#REF!</v>
      </c>
      <c r="AL4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FUT]],1,6),[1]!FUT_INGRESOS[#Data],2,FALSE)),"INGRESE UN CODIGO VALIDO",VLOOKUP(MID(CODIGOS2018[[#This Row],[Código FUT]],1,6),[1]!FUT_INGRESOS[#Data],2,FALSE)))))</f>
        <v>#REF!</v>
      </c>
      <c r="AM4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FUT]],1,8),[1]!FUT_INGRESOS[#Data],2,FALSE)),"",VLOOKUP(MID(CODIGOS2018[[#This Row],[Código FUT]],1,8),[1]!FUT_INGRESOS[#Data],2,FALSE)))))</f>
        <v>#REF!</v>
      </c>
      <c r="AN423" s="27" t="e">
        <f>IF(CODIGOS2018[[#This Row],[MARCA SALUD Y CONTRALORIA]]="CONTRALORIA","CONTRALORIA",IF(CODIGOS2018[[#This Row],[MARCA SALUD Y CONTRALORIA]]="SALUD","SALUD",IF(CODIGOS2018[[#This Row],[Código FUT]]="","Sin codificar",IF(ISERROR(VLOOKUP(MID(CODIGOS2018[[#This Row],[Código FUT]],1,10),[1]!FUT_INGRESOS[#Data],2,FALSE)),"",VLOOKUP(MID(CODIGOS2018[[#This Row],[Código FUT]],1,10),[1]!FUT_INGRESOS[#Data],2,FALSE)))))</f>
        <v>#REF!</v>
      </c>
      <c r="AO423" s="49" t="e">
        <f>IF(CODIGOS2018[[#This Row],[MARCA SALUD Y CONTRALORIA]]="SALUD","SALUD",IF(OR(CODIGOS2018[[#This Row],[Subcontrol CGR1]]="INGRESE UN CODIGO VALIDO",CODIGOS2018[[#This Row],[Nombre Recursos]]="INGRESE UN CODIGO VALIDO",CODIGOS2018[[#This Row],[Nombre OEI]]="INGRESE UN CODIGO VALIDO",CODIGOS2018[[#This Row],[Nombre Destinación]]="INGRESE UN CODIGO VALIDO",CODIGOS2018[[#This Row],[Nombre Tercero]]="INGRESE UN CODIGO VALIDO",CODIGOS2018[[#This Row],[Nombre FUT]]="INGRESE UN CODIGO VALIDO"),"Error en codificación",IF(COUNTBLANK(CODIGOS2018[[#This Row],[Código CGR]:[Nombre FUT]])=0,"Codificada","Pendiente Codificación")))</f>
        <v>#REF!</v>
      </c>
      <c r="AP423" s="74" t="e">
        <f>IF(AND(CODIGOS2018[[#This Row],[MARCA SALUD Y CONTRALORIA]]&lt;&gt;"SALUD",CODIGOS2018[[#This Row],[MARCA SALUD Y CONTRALORIA]]&lt;&gt;"CONTRALORIA",COUNTIF([1]!PLANOFUT[CODIGO],CODIGOS2018[[#This Row],[Código FUT]])=0),"INCLUIR","OK")</f>
        <v>#REF!</v>
      </c>
      <c r="AQ423" s="100" t="str">
        <f>CONCATENATE(CODIGOS2018[[#This Row],[Código CGR]]," ",CODIGOS2018[[#This Row],[CGR OEI]]," ",CODIGOS2018[[#This Row],[CGR Dest]]," ",CODIGOS2018[[#This Row],[SIT FONDOS]])</f>
        <v>1.1.02.01.03.15 006 010 C</v>
      </c>
      <c r="AR423" s="101" t="e">
        <f>IF(AND(CODIGOS2018[[#This Row],[MARCA SALUD Y CONTRALORIA]]&lt;&gt;"SALUD",COUNTIF([1]!PLANOPROG[AUX LINEA],CODIGOS2018[[#This Row],[Aux PROG CGR]])=0),"INCLUIR","OK")</f>
        <v>#REF!</v>
      </c>
      <c r="AS423" s="100" t="str">
        <f>CONCATENATE(CODIGOS2018[[#This Row],[Código CGR]]," ",CODIGOS2018[[#This Row],[CGR OEI]]," ",CODIGOS2018[[#This Row],[CGR Dest]]," ",CODIGOS2018[[#This Row],[SIT FONDOS]]," ",CODIGOS2018[[#This Row],[CGR Tercero]])</f>
        <v>1.1.02.01.03.15 006 010 C 000000000000000</v>
      </c>
      <c r="AT423" s="101" t="e">
        <f>IF(AND(CODIGOS2018[[#This Row],[MARCA SALUD Y CONTRALORIA]]&lt;&gt;"SALUD",COUNTIF([1]!PLANOEJEC[AUX LINEA],CODIGOS2018[[#This Row],[Aux EJEC CGR]])=0),"INCLUIR","OK")</f>
        <v>#REF!</v>
      </c>
      <c r="AU423" s="102" t="e">
        <f>IF(AND(CODIGOS2018[[#This Row],[MARCA SALUD Y CONTRALORIA]]&lt;&gt;"SALUD",CODIGOS2018[[#This Row],[MARCA SALUD Y CONTRALORIA]]&lt;&gt;"CONTRALORIA",COUNTIF([1]!EJEC_INGRESOS[AUX],CODIGOS2018[[#This Row],[LINEA]])=0),"INCLUIR","OK")</f>
        <v>#REF!</v>
      </c>
      <c r="AV423" s="76" t="str">
        <f t="shared" si="10"/>
        <v>1.1.02.01.03.15.07.</v>
      </c>
      <c r="AW423" s="77">
        <f>+LEN(CODIGOS2018[[#This Row],[POS PRE]])</f>
        <v>13</v>
      </c>
      <c r="AX423" s="76" t="b">
        <f>+EXACT(CODIGOS2018[[#This Row],[CODIGO AUTOMATICO CGR]],CODIGOS2018[[#This Row],[Código CGR]])</f>
        <v>0</v>
      </c>
      <c r="AY423" s="135"/>
      <c r="AZ423" s="135" t="b">
        <f>EXACT(CODIGOS2018[[#This Row],[Código FUT]],CODIGOS2018[[#This Row],[CODIFICACION MARCO FISCAL]])</f>
        <v>0</v>
      </c>
      <c r="BA423" s="142"/>
      <c r="BB423" s="129" t="b">
        <f>EXACT(CODIGOS2018[[#This Row],[Código FUT]],CODIGOS2018[[#This Row],[REPORTE II TRIM]])</f>
        <v>0</v>
      </c>
      <c r="BC423" s="135"/>
      <c r="BD423" s="135" t="b">
        <f>EXACT(CODIGOS2018[[#This Row],[Código FUT]],CODIGOS2018[[#This Row],[FUT DECRETO LIQ 2019]])</f>
        <v>0</v>
      </c>
    </row>
    <row r="424" spans="1:56" ht="20.100000000000001" customHeight="1" x14ac:dyDescent="0.25">
      <c r="H424" s="41"/>
      <c r="I424" s="42"/>
      <c r="J424" s="42"/>
      <c r="K424" s="42"/>
      <c r="L424" s="42"/>
      <c r="M424" s="42"/>
      <c r="N424" s="42"/>
    </row>
    <row r="425" spans="1:56" ht="20.100000000000001" customHeight="1" x14ac:dyDescent="0.25">
      <c r="H425" s="41">
        <f>SUBTOTAL(9,H4:H398)</f>
        <v>-650062716005</v>
      </c>
      <c r="I425" s="41">
        <f t="shared" ref="I425:N425" si="11">SUBTOTAL(9,I4:I398)</f>
        <v>0</v>
      </c>
      <c r="J425" s="41">
        <f t="shared" si="11"/>
        <v>0</v>
      </c>
      <c r="K425" s="41">
        <f t="shared" si="11"/>
        <v>-175297695538</v>
      </c>
      <c r="L425" s="41">
        <f t="shared" si="11"/>
        <v>82414616889</v>
      </c>
      <c r="M425" s="41">
        <f t="shared" si="11"/>
        <v>-742945794654</v>
      </c>
      <c r="N425" s="41">
        <f t="shared" si="11"/>
        <v>-711235105982.84985</v>
      </c>
    </row>
    <row r="426" spans="1:56" ht="20.100000000000001" customHeight="1" x14ac:dyDescent="0.25">
      <c r="H426" s="41">
        <f>+[1]DTSC!V4</f>
        <v>86673519813</v>
      </c>
      <c r="I426" s="41"/>
      <c r="J426" s="41"/>
      <c r="K426" s="41">
        <f>+[1]DTSC!Y4</f>
        <v>20488411690</v>
      </c>
      <c r="L426" s="41">
        <f>+[1]DTSC!Z4</f>
        <v>2376010045</v>
      </c>
      <c r="M426" s="41">
        <f>+[1]DTSC!AA4</f>
        <v>106585921458</v>
      </c>
      <c r="N426" s="41">
        <f>+[1]DTSC!AB4</f>
        <v>105354446316</v>
      </c>
    </row>
    <row r="427" spans="1:56" ht="20.100000000000001" hidden="1" customHeight="1" x14ac:dyDescent="0.25">
      <c r="H427" s="41"/>
      <c r="I427" s="41"/>
      <c r="J427" s="41"/>
      <c r="K427" s="41"/>
      <c r="L427" s="41"/>
      <c r="M427" s="41"/>
      <c r="N427" s="41"/>
    </row>
    <row r="428" spans="1:56" ht="20.100000000000001" hidden="1" customHeight="1" x14ac:dyDescent="0.25">
      <c r="H428" s="41"/>
      <c r="I428" s="41"/>
      <c r="J428" s="41"/>
      <c r="K428" s="41"/>
      <c r="L428" s="41"/>
      <c r="M428" s="41"/>
      <c r="N428" s="41"/>
    </row>
    <row r="429" spans="1:56" ht="20.100000000000001" hidden="1" customHeight="1" x14ac:dyDescent="0.25">
      <c r="H429" s="41"/>
      <c r="I429" s="41"/>
      <c r="J429" s="41"/>
      <c r="K429" s="41"/>
      <c r="L429" s="41"/>
      <c r="M429" s="41"/>
      <c r="N429" s="41"/>
    </row>
    <row r="430" spans="1:56" ht="20.100000000000001" hidden="1" customHeight="1" x14ac:dyDescent="0.25">
      <c r="H430" s="41"/>
      <c r="I430" s="41"/>
      <c r="J430" s="41"/>
      <c r="K430" s="41"/>
      <c r="L430" s="41"/>
      <c r="M430" s="41"/>
      <c r="N430" s="41"/>
    </row>
    <row r="431" spans="1:56" ht="20.100000000000001" hidden="1" customHeight="1" x14ac:dyDescent="0.25">
      <c r="H431" s="41"/>
      <c r="I431" s="41"/>
      <c r="J431" s="41"/>
      <c r="K431" s="41"/>
      <c r="L431" s="41"/>
      <c r="M431" s="41"/>
      <c r="N431" s="41"/>
    </row>
    <row r="432" spans="1:56" ht="20.100000000000001" hidden="1" customHeight="1" x14ac:dyDescent="0.25">
      <c r="H432" s="41"/>
      <c r="I432" s="41"/>
      <c r="J432" s="41"/>
      <c r="K432" s="41"/>
      <c r="L432" s="41"/>
      <c r="M432" s="41"/>
      <c r="N432" s="41"/>
    </row>
    <row r="433" spans="1:56" ht="20.100000000000001" hidden="1" customHeight="1" x14ac:dyDescent="0.25">
      <c r="H433" s="41"/>
      <c r="I433" s="41"/>
      <c r="J433" s="41"/>
      <c r="K433" s="41"/>
      <c r="L433" s="41"/>
      <c r="M433" s="41"/>
      <c r="N433" s="41"/>
    </row>
    <row r="434" spans="1:56" ht="20.100000000000001" hidden="1" customHeight="1" x14ac:dyDescent="0.25">
      <c r="H434" s="41"/>
      <c r="I434" s="41"/>
      <c r="J434" s="41"/>
      <c r="K434" s="41"/>
      <c r="L434" s="41"/>
      <c r="M434" s="41"/>
      <c r="N434" s="41"/>
    </row>
    <row r="435" spans="1:56" ht="20.100000000000001" hidden="1" customHeight="1" x14ac:dyDescent="0.25">
      <c r="H435" s="41"/>
      <c r="I435" s="41"/>
      <c r="J435" s="41"/>
      <c r="K435" s="41"/>
      <c r="L435" s="41"/>
      <c r="M435" s="41"/>
      <c r="N435" s="41"/>
    </row>
    <row r="436" spans="1:56" ht="20.100000000000001" hidden="1" customHeight="1" x14ac:dyDescent="0.25">
      <c r="H436" s="41"/>
      <c r="I436" s="41"/>
      <c r="J436" s="41"/>
      <c r="K436" s="41"/>
      <c r="L436" s="41"/>
      <c r="M436" s="41"/>
      <c r="N436" s="41"/>
    </row>
    <row r="437" spans="1:56" ht="20.100000000000001" customHeight="1" x14ac:dyDescent="0.25">
      <c r="H437" s="41">
        <f>+H426+H425</f>
        <v>-563389196192</v>
      </c>
      <c r="I437" s="41">
        <f t="shared" ref="I437:N437" si="12">+I426+I425</f>
        <v>0</v>
      </c>
      <c r="J437" s="41">
        <f t="shared" si="12"/>
        <v>0</v>
      </c>
      <c r="K437" s="41">
        <f t="shared" si="12"/>
        <v>-154809283848</v>
      </c>
      <c r="L437" s="41">
        <f t="shared" si="12"/>
        <v>84790626934</v>
      </c>
      <c r="M437" s="41">
        <f t="shared" si="12"/>
        <v>-636359873196</v>
      </c>
      <c r="N437" s="41">
        <f t="shared" si="12"/>
        <v>-605880659666.84985</v>
      </c>
    </row>
    <row r="438" spans="1:56" ht="20.100000000000001" customHeight="1" x14ac:dyDescent="0.25">
      <c r="H438" s="41"/>
      <c r="I438" s="41"/>
      <c r="J438" s="41"/>
      <c r="K438" s="41"/>
      <c r="L438" s="41"/>
      <c r="M438" s="41"/>
      <c r="N438" s="41"/>
    </row>
    <row r="439" spans="1:56" s="23" customFormat="1" ht="15" customHeight="1" x14ac:dyDescent="0.25">
      <c r="A439" s="20" t="s">
        <v>970</v>
      </c>
      <c r="B439" s="3" t="s">
        <v>162</v>
      </c>
      <c r="C439" s="21">
        <v>1105</v>
      </c>
      <c r="D439" s="3" t="s">
        <v>588</v>
      </c>
      <c r="E439" s="21">
        <v>110203</v>
      </c>
      <c r="F439" s="21">
        <v>9999</v>
      </c>
      <c r="G439" s="3" t="s">
        <v>589</v>
      </c>
      <c r="H439" s="22">
        <v>0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-3000</v>
      </c>
      <c r="O439" s="43"/>
      <c r="P439" s="43" t="s">
        <v>773</v>
      </c>
      <c r="Q439" s="61"/>
      <c r="R439" s="44"/>
      <c r="S439" s="62"/>
      <c r="T439" s="62"/>
      <c r="U439" s="26" t="s">
        <v>506</v>
      </c>
      <c r="V439" s="27" t="s">
        <v>874</v>
      </c>
      <c r="W439" s="27" t="e">
        <v>#REF!</v>
      </c>
      <c r="X439" s="27"/>
      <c r="Y439" s="27"/>
      <c r="Z439" s="28">
        <v>10</v>
      </c>
      <c r="AA439" s="27" t="s">
        <v>922</v>
      </c>
      <c r="AB439" s="31" t="s">
        <v>503</v>
      </c>
      <c r="AC439" s="27" t="s">
        <v>919</v>
      </c>
      <c r="AD439" s="31" t="s">
        <v>461</v>
      </c>
      <c r="AE439" s="27" t="s">
        <v>917</v>
      </c>
      <c r="AF439" s="32" t="s">
        <v>371</v>
      </c>
      <c r="AG439" s="32" t="s">
        <v>539</v>
      </c>
      <c r="AH439" s="27" t="s">
        <v>911</v>
      </c>
      <c r="AI439" s="33" t="s">
        <v>324</v>
      </c>
      <c r="AJ439" s="27" t="s">
        <v>871</v>
      </c>
      <c r="AK439" s="27" t="s">
        <v>907</v>
      </c>
      <c r="AL439" s="27" t="s">
        <v>122</v>
      </c>
      <c r="AM439" s="27" t="s">
        <v>877</v>
      </c>
      <c r="AN439" s="27" t="s">
        <v>874</v>
      </c>
      <c r="AO439" s="35"/>
      <c r="AP439" s="45"/>
      <c r="AQ439" s="45"/>
      <c r="AR439" s="45"/>
      <c r="AS439" s="45"/>
      <c r="AT439" s="45"/>
      <c r="AU439" s="45"/>
      <c r="AV439" s="29" t="s">
        <v>506</v>
      </c>
      <c r="AW439" s="45">
        <v>13</v>
      </c>
      <c r="AX439" s="23" t="b">
        <v>1</v>
      </c>
      <c r="BA439" s="23" t="s">
        <v>774</v>
      </c>
      <c r="BC439" s="137"/>
      <c r="BD439" s="137"/>
    </row>
    <row r="440" spans="1:56" ht="20.100000000000001" customHeight="1" x14ac:dyDescent="0.25">
      <c r="M440" s="40"/>
    </row>
    <row r="441" spans="1:56" ht="20.100000000000001" customHeight="1" x14ac:dyDescent="0.25">
      <c r="A441" s="20" t="s">
        <v>980</v>
      </c>
      <c r="B441" s="4" t="s">
        <v>162</v>
      </c>
      <c r="C441" s="64">
        <v>1105</v>
      </c>
      <c r="D441" s="4" t="s">
        <v>4</v>
      </c>
      <c r="E441" s="64">
        <v>11020102</v>
      </c>
      <c r="F441" s="64">
        <v>9999</v>
      </c>
      <c r="G441" s="4" t="s">
        <v>376</v>
      </c>
      <c r="H441" s="65"/>
      <c r="I441" s="65"/>
      <c r="J441" s="65"/>
      <c r="K441" s="65"/>
      <c r="L441" s="65"/>
      <c r="M441" s="65"/>
      <c r="N441" s="65"/>
      <c r="O441" s="43"/>
      <c r="P441" s="43" t="s">
        <v>1006</v>
      </c>
      <c r="Q441" s="61"/>
      <c r="R441" s="44"/>
      <c r="S441" s="62"/>
      <c r="T441" s="62"/>
      <c r="U441" s="26" t="s">
        <v>459</v>
      </c>
      <c r="V441" s="27" t="s">
        <v>904</v>
      </c>
      <c r="W441" s="27" t="s">
        <v>907</v>
      </c>
      <c r="X441" s="27" t="s">
        <v>121</v>
      </c>
      <c r="Y441" s="27" t="s">
        <v>944</v>
      </c>
      <c r="Z441" s="28">
        <v>10</v>
      </c>
      <c r="AA441" s="27" t="s">
        <v>922</v>
      </c>
      <c r="AB441" s="28" t="s">
        <v>460</v>
      </c>
      <c r="AC441" s="27" t="s">
        <v>921</v>
      </c>
      <c r="AD441" s="28" t="s">
        <v>461</v>
      </c>
      <c r="AE441" s="27" t="s">
        <v>917</v>
      </c>
      <c r="AF441" s="28" t="s">
        <v>371</v>
      </c>
      <c r="AG441" s="46" t="s">
        <v>539</v>
      </c>
      <c r="AH441" s="27" t="s">
        <v>911</v>
      </c>
      <c r="AI441" s="47" t="s">
        <v>307</v>
      </c>
      <c r="AJ441" s="27" t="s">
        <v>903</v>
      </c>
      <c r="AK441" s="27" t="s">
        <v>907</v>
      </c>
      <c r="AL441" s="27" t="s">
        <v>121</v>
      </c>
      <c r="AM441" s="27" t="s">
        <v>904</v>
      </c>
      <c r="AN441" s="27" t="s">
        <v>903</v>
      </c>
    </row>
    <row r="442" spans="1:56" ht="20.100000000000001" customHeight="1" x14ac:dyDescent="0.25">
      <c r="A442" s="20" t="s">
        <v>981</v>
      </c>
      <c r="B442" s="4" t="s">
        <v>163</v>
      </c>
      <c r="C442" s="64">
        <v>1105</v>
      </c>
      <c r="D442" s="4" t="s">
        <v>42</v>
      </c>
      <c r="E442" s="64">
        <v>11010101</v>
      </c>
      <c r="F442" s="64">
        <v>9999</v>
      </c>
      <c r="G442" s="4" t="s">
        <v>405</v>
      </c>
      <c r="H442" s="65"/>
      <c r="I442" s="65"/>
      <c r="J442" s="65"/>
      <c r="K442" s="65"/>
      <c r="L442" s="65"/>
      <c r="M442" s="65"/>
      <c r="N442" s="65"/>
      <c r="O442" s="43"/>
      <c r="P442" s="43" t="s">
        <v>1006</v>
      </c>
      <c r="Q442" s="61"/>
      <c r="R442" s="44"/>
      <c r="S442" s="62"/>
      <c r="T442" s="62"/>
      <c r="U442" s="26" t="s">
        <v>465</v>
      </c>
      <c r="V442" s="27" t="s">
        <v>942</v>
      </c>
      <c r="W442" s="27" t="s">
        <v>907</v>
      </c>
      <c r="X442" s="27" t="s">
        <v>121</v>
      </c>
      <c r="Y442" s="27" t="s">
        <v>944</v>
      </c>
      <c r="Z442" s="28">
        <v>10</v>
      </c>
      <c r="AA442" s="27" t="s">
        <v>922</v>
      </c>
      <c r="AB442" s="28" t="s">
        <v>460</v>
      </c>
      <c r="AC442" s="27" t="s">
        <v>921</v>
      </c>
      <c r="AD442" s="28" t="s">
        <v>466</v>
      </c>
      <c r="AE442" s="27" t="s">
        <v>912</v>
      </c>
      <c r="AF442" s="28" t="s">
        <v>371</v>
      </c>
      <c r="AG442" s="46" t="s">
        <v>539</v>
      </c>
      <c r="AH442" s="27" t="s">
        <v>911</v>
      </c>
      <c r="AI442" s="47" t="s">
        <v>282</v>
      </c>
      <c r="AJ442" s="27" t="s">
        <v>902</v>
      </c>
      <c r="AK442" s="27" t="s">
        <v>907</v>
      </c>
      <c r="AL442" s="27" t="s">
        <v>121</v>
      </c>
      <c r="AM442" s="27" t="s">
        <v>552</v>
      </c>
      <c r="AN442" s="27" t="s">
        <v>902</v>
      </c>
    </row>
    <row r="443" spans="1:56" s="34" customFormat="1" ht="20.100000000000001" customHeight="1" x14ac:dyDescent="0.25">
      <c r="A443" s="20" t="s">
        <v>982</v>
      </c>
      <c r="B443" s="4" t="s">
        <v>174</v>
      </c>
      <c r="C443" s="64">
        <v>1105</v>
      </c>
      <c r="D443" s="4" t="s">
        <v>52</v>
      </c>
      <c r="E443" s="64">
        <v>9999</v>
      </c>
      <c r="F443" s="64">
        <v>9999</v>
      </c>
      <c r="G443" s="4" t="s">
        <v>161</v>
      </c>
      <c r="H443" s="65"/>
      <c r="I443" s="65"/>
      <c r="J443" s="65"/>
      <c r="K443" s="65"/>
      <c r="L443" s="65"/>
      <c r="M443" s="65"/>
      <c r="N443" s="65"/>
      <c r="O443" s="43"/>
      <c r="P443" s="43" t="s">
        <v>1006</v>
      </c>
      <c r="Q443" s="61"/>
      <c r="R443" s="44"/>
      <c r="S443" s="62"/>
      <c r="T443" s="62"/>
      <c r="U443" s="26" t="s">
        <v>495</v>
      </c>
      <c r="V443" s="27" t="s">
        <v>937</v>
      </c>
      <c r="W443" s="27" t="s">
        <v>907</v>
      </c>
      <c r="X443" s="27" t="s">
        <v>121</v>
      </c>
      <c r="Y443" s="27" t="s">
        <v>941</v>
      </c>
      <c r="Z443" s="28">
        <v>10</v>
      </c>
      <c r="AA443" s="27" t="s">
        <v>922</v>
      </c>
      <c r="AB443" s="28" t="s">
        <v>491</v>
      </c>
      <c r="AC443" s="27" t="s">
        <v>920</v>
      </c>
      <c r="AD443" s="28" t="s">
        <v>470</v>
      </c>
      <c r="AE443" s="27" t="s">
        <v>916</v>
      </c>
      <c r="AF443" s="28" t="s">
        <v>371</v>
      </c>
      <c r="AG443" s="46" t="s">
        <v>462</v>
      </c>
      <c r="AH443" s="27" t="s">
        <v>770</v>
      </c>
      <c r="AI443" s="47" t="s">
        <v>313</v>
      </c>
      <c r="AJ443" s="27" t="s">
        <v>882</v>
      </c>
      <c r="AK443" s="27" t="s">
        <v>907</v>
      </c>
      <c r="AL443" s="27" t="s">
        <v>121</v>
      </c>
      <c r="AM443" s="27" t="s">
        <v>904</v>
      </c>
      <c r="AN443" s="27" t="s">
        <v>552</v>
      </c>
      <c r="AO443" s="35"/>
      <c r="AP443" s="35"/>
      <c r="AQ443" s="35"/>
      <c r="AR443" s="35"/>
      <c r="AS443" s="35"/>
      <c r="AT443" s="35"/>
      <c r="AU443" s="35"/>
      <c r="AV443" s="30"/>
      <c r="AW443" s="35"/>
      <c r="AX443" s="30"/>
      <c r="AY443" s="30"/>
      <c r="AZ443" s="30"/>
      <c r="BA443" s="30"/>
      <c r="BB443" s="30"/>
      <c r="BC443" s="136"/>
      <c r="BD443" s="136"/>
    </row>
    <row r="444" spans="1:56" s="34" customFormat="1" ht="20.100000000000001" customHeight="1" x14ac:dyDescent="0.25">
      <c r="A444" s="20" t="s">
        <v>983</v>
      </c>
      <c r="B444" s="4" t="s">
        <v>189</v>
      </c>
      <c r="C444" s="64">
        <v>1105</v>
      </c>
      <c r="D444" s="4" t="s">
        <v>40</v>
      </c>
      <c r="E444" s="64">
        <v>11020201</v>
      </c>
      <c r="F444" s="64">
        <v>9999</v>
      </c>
      <c r="G444" s="4" t="s">
        <v>120</v>
      </c>
      <c r="H444" s="65"/>
      <c r="I444" s="65"/>
      <c r="J444" s="65"/>
      <c r="K444" s="65"/>
      <c r="L444" s="65"/>
      <c r="M444" s="65"/>
      <c r="N444" s="65"/>
      <c r="O444" s="43"/>
      <c r="P444" s="43" t="s">
        <v>1006</v>
      </c>
      <c r="Q444" s="61"/>
      <c r="R444" s="44"/>
      <c r="S444" s="62"/>
      <c r="T444" s="62"/>
      <c r="U444" s="26" t="s">
        <v>132</v>
      </c>
      <c r="V444" s="27" t="s">
        <v>931</v>
      </c>
      <c r="W444" s="27" t="s">
        <v>935</v>
      </c>
      <c r="X444" s="27" t="s">
        <v>933</v>
      </c>
      <c r="Y444" s="27" t="s">
        <v>932</v>
      </c>
      <c r="Z444" s="28">
        <v>10</v>
      </c>
      <c r="AA444" s="27" t="s">
        <v>922</v>
      </c>
      <c r="AB444" s="28" t="s">
        <v>510</v>
      </c>
      <c r="AC444" s="27" t="s">
        <v>918</v>
      </c>
      <c r="AD444" s="28" t="s">
        <v>466</v>
      </c>
      <c r="AE444" s="27" t="s">
        <v>912</v>
      </c>
      <c r="AF444" s="28" t="s">
        <v>371</v>
      </c>
      <c r="AG444" s="46" t="s">
        <v>462</v>
      </c>
      <c r="AH444" s="27" t="s">
        <v>770</v>
      </c>
      <c r="AI444" s="47" t="s">
        <v>370</v>
      </c>
      <c r="AJ444" s="27" t="s">
        <v>779</v>
      </c>
      <c r="AK444" s="27" t="s">
        <v>827</v>
      </c>
      <c r="AL444" s="27" t="s">
        <v>786</v>
      </c>
      <c r="AM444" s="27" t="s">
        <v>783</v>
      </c>
      <c r="AN444" s="27" t="s">
        <v>779</v>
      </c>
      <c r="AO444" s="35"/>
      <c r="AP444" s="35"/>
      <c r="AQ444" s="35"/>
      <c r="AR444" s="35"/>
      <c r="AS444" s="35"/>
      <c r="AT444" s="35"/>
      <c r="AU444" s="35"/>
      <c r="AV444" s="30"/>
      <c r="AW444" s="35"/>
      <c r="AX444" s="30"/>
      <c r="AY444" s="30"/>
      <c r="AZ444" s="30"/>
      <c r="BA444" s="30"/>
      <c r="BB444" s="30"/>
      <c r="BC444" s="136"/>
      <c r="BD444" s="136"/>
    </row>
    <row r="445" spans="1:56" s="34" customFormat="1" ht="20.100000000000001" customHeight="1" x14ac:dyDescent="0.25">
      <c r="A445" s="20" t="s">
        <v>984</v>
      </c>
      <c r="B445" s="4" t="s">
        <v>239</v>
      </c>
      <c r="C445" s="64">
        <v>1105</v>
      </c>
      <c r="D445" s="4" t="s">
        <v>43</v>
      </c>
      <c r="E445" s="64">
        <v>11020102</v>
      </c>
      <c r="F445" s="64">
        <v>9999</v>
      </c>
      <c r="G445" s="4" t="s">
        <v>406</v>
      </c>
      <c r="H445" s="65"/>
      <c r="I445" s="65"/>
      <c r="J445" s="65"/>
      <c r="K445" s="65"/>
      <c r="L445" s="65"/>
      <c r="M445" s="65"/>
      <c r="N445" s="65"/>
      <c r="O445" s="43"/>
      <c r="P445" s="43" t="s">
        <v>1006</v>
      </c>
      <c r="Q445" s="61"/>
      <c r="R445" s="44"/>
      <c r="S445" s="62"/>
      <c r="T445" s="62"/>
      <c r="U445" s="26" t="s">
        <v>464</v>
      </c>
      <c r="V445" s="27" t="s">
        <v>943</v>
      </c>
      <c r="W445" s="27" t="s">
        <v>907</v>
      </c>
      <c r="X445" s="27" t="s">
        <v>121</v>
      </c>
      <c r="Y445" s="27" t="s">
        <v>944</v>
      </c>
      <c r="Z445" s="28">
        <v>10</v>
      </c>
      <c r="AA445" s="27" t="s">
        <v>922</v>
      </c>
      <c r="AB445" s="28" t="s">
        <v>460</v>
      </c>
      <c r="AC445" s="27" t="s">
        <v>921</v>
      </c>
      <c r="AD445" s="28" t="s">
        <v>461</v>
      </c>
      <c r="AE445" s="27" t="s">
        <v>917</v>
      </c>
      <c r="AF445" s="28" t="s">
        <v>371</v>
      </c>
      <c r="AG445" s="46" t="s">
        <v>462</v>
      </c>
      <c r="AH445" s="27" t="s">
        <v>770</v>
      </c>
      <c r="AI445" s="47" t="s">
        <v>282</v>
      </c>
      <c r="AJ445" s="27" t="s">
        <v>902</v>
      </c>
      <c r="AK445" s="27" t="s">
        <v>907</v>
      </c>
      <c r="AL445" s="27" t="s">
        <v>121</v>
      </c>
      <c r="AM445" s="27" t="s">
        <v>552</v>
      </c>
      <c r="AN445" s="27" t="s">
        <v>902</v>
      </c>
      <c r="AO445" s="35"/>
      <c r="AP445" s="35"/>
      <c r="AQ445" s="35"/>
      <c r="AR445" s="35"/>
      <c r="AS445" s="35"/>
      <c r="AT445" s="35"/>
      <c r="AU445" s="35"/>
      <c r="AV445" s="30"/>
      <c r="AW445" s="35"/>
      <c r="AX445" s="30"/>
      <c r="AY445" s="30"/>
      <c r="AZ445" s="30"/>
      <c r="BA445" s="30"/>
      <c r="BB445" s="30"/>
      <c r="BC445" s="136"/>
      <c r="BD445" s="136"/>
    </row>
    <row r="446" spans="1:56" s="34" customFormat="1" ht="20.100000000000001" customHeight="1" x14ac:dyDescent="0.25">
      <c r="A446" s="20" t="s">
        <v>985</v>
      </c>
      <c r="B446" s="66" t="s">
        <v>168</v>
      </c>
      <c r="C446" s="67">
        <v>1105</v>
      </c>
      <c r="D446" s="66" t="s">
        <v>49</v>
      </c>
      <c r="E446" s="67">
        <v>12020301</v>
      </c>
      <c r="F446" s="67">
        <v>9999</v>
      </c>
      <c r="G446" s="66" t="s">
        <v>412</v>
      </c>
      <c r="H446" s="65"/>
      <c r="I446" s="65"/>
      <c r="J446" s="65"/>
      <c r="K446" s="65"/>
      <c r="L446" s="65"/>
      <c r="M446" s="65"/>
      <c r="N446" s="65"/>
      <c r="O446" s="24"/>
      <c r="P446" s="68"/>
      <c r="Q446" s="60"/>
      <c r="R446" s="25" t="s">
        <v>552</v>
      </c>
      <c r="S446" s="60"/>
      <c r="T446" s="60"/>
      <c r="U446" s="26" t="s">
        <v>490</v>
      </c>
      <c r="V446" s="27" t="s">
        <v>939</v>
      </c>
      <c r="W446" s="27" t="s">
        <v>907</v>
      </c>
      <c r="X446" s="27" t="s">
        <v>121</v>
      </c>
      <c r="Y446" s="27" t="s">
        <v>941</v>
      </c>
      <c r="Z446" s="28">
        <v>10</v>
      </c>
      <c r="AA446" s="27" t="s">
        <v>922</v>
      </c>
      <c r="AB446" s="28" t="s">
        <v>491</v>
      </c>
      <c r="AC446" s="27" t="s">
        <v>920</v>
      </c>
      <c r="AD446" s="28" t="s">
        <v>466</v>
      </c>
      <c r="AE446" s="27" t="s">
        <v>912</v>
      </c>
      <c r="AF446" s="28" t="s">
        <v>371</v>
      </c>
      <c r="AG446" s="46" t="s">
        <v>462</v>
      </c>
      <c r="AH446" s="27" t="s">
        <v>770</v>
      </c>
      <c r="AI446" s="47" t="s">
        <v>312</v>
      </c>
      <c r="AJ446" s="27" t="s">
        <v>883</v>
      </c>
      <c r="AK446" s="27" t="s">
        <v>907</v>
      </c>
      <c r="AL446" s="27" t="s">
        <v>121</v>
      </c>
      <c r="AM446" s="27" t="s">
        <v>904</v>
      </c>
      <c r="AN446" s="27" t="s">
        <v>552</v>
      </c>
      <c r="AO446" s="35"/>
      <c r="AP446" s="35"/>
      <c r="AQ446" s="35"/>
      <c r="AR446" s="35"/>
      <c r="AS446" s="35"/>
      <c r="AT446" s="35"/>
      <c r="AU446" s="35"/>
      <c r="AV446" s="30"/>
      <c r="AW446" s="35"/>
      <c r="AX446" s="30"/>
      <c r="AY446" s="30"/>
      <c r="AZ446" s="30"/>
      <c r="BA446" s="30"/>
      <c r="BB446" s="30"/>
      <c r="BC446" s="136"/>
      <c r="BD446" s="136"/>
    </row>
    <row r="447" spans="1:56" s="34" customFormat="1" ht="20.100000000000001" customHeight="1" x14ac:dyDescent="0.25">
      <c r="A447" s="20" t="s">
        <v>986</v>
      </c>
      <c r="B447" s="66" t="s">
        <v>168</v>
      </c>
      <c r="C447" s="67">
        <v>1105</v>
      </c>
      <c r="D447" s="66" t="s">
        <v>49</v>
      </c>
      <c r="E447" s="67">
        <v>9999</v>
      </c>
      <c r="F447" s="67">
        <v>9999</v>
      </c>
      <c r="G447" s="66" t="s">
        <v>412</v>
      </c>
      <c r="H447" s="65"/>
      <c r="I447" s="65"/>
      <c r="J447" s="65"/>
      <c r="K447" s="65"/>
      <c r="L447" s="65"/>
      <c r="M447" s="65"/>
      <c r="N447" s="65"/>
      <c r="O447" s="24"/>
      <c r="P447" s="68"/>
      <c r="Q447" s="60"/>
      <c r="R447" s="25" t="s">
        <v>552</v>
      </c>
      <c r="S447" s="60"/>
      <c r="T447" s="60"/>
      <c r="U447" s="26" t="s">
        <v>490</v>
      </c>
      <c r="V447" s="27" t="s">
        <v>939</v>
      </c>
      <c r="W447" s="27" t="s">
        <v>907</v>
      </c>
      <c r="X447" s="27" t="s">
        <v>121</v>
      </c>
      <c r="Y447" s="27" t="s">
        <v>941</v>
      </c>
      <c r="Z447" s="28">
        <v>10</v>
      </c>
      <c r="AA447" s="27" t="s">
        <v>922</v>
      </c>
      <c r="AB447" s="28" t="s">
        <v>491</v>
      </c>
      <c r="AC447" s="27" t="s">
        <v>920</v>
      </c>
      <c r="AD447" s="28" t="s">
        <v>466</v>
      </c>
      <c r="AE447" s="27" t="s">
        <v>912</v>
      </c>
      <c r="AF447" s="28" t="s">
        <v>371</v>
      </c>
      <c r="AG447" s="46" t="s">
        <v>462</v>
      </c>
      <c r="AH447" s="27" t="s">
        <v>770</v>
      </c>
      <c r="AI447" s="47" t="s">
        <v>312</v>
      </c>
      <c r="AJ447" s="27" t="s">
        <v>883</v>
      </c>
      <c r="AK447" s="27" t="s">
        <v>907</v>
      </c>
      <c r="AL447" s="27" t="s">
        <v>121</v>
      </c>
      <c r="AM447" s="27" t="s">
        <v>904</v>
      </c>
      <c r="AN447" s="27" t="s">
        <v>552</v>
      </c>
      <c r="AO447" s="35"/>
      <c r="AP447" s="35"/>
      <c r="AQ447" s="35"/>
      <c r="AR447" s="35"/>
      <c r="AS447" s="35"/>
      <c r="AT447" s="35"/>
      <c r="AU447" s="35"/>
      <c r="AV447" s="30"/>
      <c r="AW447" s="35"/>
      <c r="AX447" s="30"/>
      <c r="AY447" s="30"/>
      <c r="AZ447" s="30"/>
      <c r="BA447" s="30"/>
      <c r="BB447" s="30"/>
      <c r="BC447" s="136"/>
      <c r="BD447" s="136"/>
    </row>
    <row r="448" spans="1:56" s="34" customFormat="1" ht="20.100000000000001" customHeight="1" x14ac:dyDescent="0.25">
      <c r="A448" s="20" t="s">
        <v>987</v>
      </c>
      <c r="B448" s="66" t="s">
        <v>169</v>
      </c>
      <c r="C448" s="67">
        <v>1105</v>
      </c>
      <c r="D448" s="66" t="s">
        <v>50</v>
      </c>
      <c r="E448" s="67">
        <v>12020301</v>
      </c>
      <c r="F448" s="67">
        <v>9999</v>
      </c>
      <c r="G448" s="66" t="s">
        <v>413</v>
      </c>
      <c r="H448" s="65"/>
      <c r="I448" s="65"/>
      <c r="J448" s="65"/>
      <c r="K448" s="65"/>
      <c r="L448" s="65"/>
      <c r="M448" s="65"/>
      <c r="N448" s="65"/>
      <c r="O448" s="24"/>
      <c r="P448" s="68"/>
      <c r="Q448" s="60"/>
      <c r="R448" s="25" t="s">
        <v>552</v>
      </c>
      <c r="S448" s="60"/>
      <c r="T448" s="60"/>
      <c r="U448" s="26" t="s">
        <v>490</v>
      </c>
      <c r="V448" s="27" t="s">
        <v>939</v>
      </c>
      <c r="W448" s="27" t="s">
        <v>907</v>
      </c>
      <c r="X448" s="27" t="s">
        <v>121</v>
      </c>
      <c r="Y448" s="27" t="s">
        <v>941</v>
      </c>
      <c r="Z448" s="28">
        <v>10</v>
      </c>
      <c r="AA448" s="27" t="s">
        <v>922</v>
      </c>
      <c r="AB448" s="28" t="s">
        <v>491</v>
      </c>
      <c r="AC448" s="27" t="s">
        <v>920</v>
      </c>
      <c r="AD448" s="28" t="s">
        <v>469</v>
      </c>
      <c r="AE448" s="27" t="s">
        <v>913</v>
      </c>
      <c r="AF448" s="28" t="s">
        <v>371</v>
      </c>
      <c r="AG448" s="46" t="s">
        <v>462</v>
      </c>
      <c r="AH448" s="27" t="s">
        <v>770</v>
      </c>
      <c r="AI448" s="47" t="s">
        <v>312</v>
      </c>
      <c r="AJ448" s="27" t="s">
        <v>883</v>
      </c>
      <c r="AK448" s="27" t="s">
        <v>907</v>
      </c>
      <c r="AL448" s="27" t="s">
        <v>121</v>
      </c>
      <c r="AM448" s="27" t="s">
        <v>904</v>
      </c>
      <c r="AN448" s="27" t="s">
        <v>552</v>
      </c>
      <c r="AO448" s="35"/>
      <c r="AP448" s="35"/>
      <c r="AQ448" s="35"/>
      <c r="AR448" s="35"/>
      <c r="AS448" s="35"/>
      <c r="AT448" s="35"/>
      <c r="AU448" s="35"/>
      <c r="AV448" s="30"/>
      <c r="AW448" s="35"/>
      <c r="AX448" s="30"/>
      <c r="AY448" s="30"/>
      <c r="AZ448" s="30"/>
      <c r="BA448" s="30"/>
      <c r="BB448" s="30"/>
      <c r="BC448" s="136"/>
      <c r="BD448" s="136"/>
    </row>
    <row r="449" spans="1:56" s="34" customFormat="1" ht="20.100000000000001" customHeight="1" x14ac:dyDescent="0.25">
      <c r="A449" s="20" t="s">
        <v>988</v>
      </c>
      <c r="B449" s="66" t="s">
        <v>169</v>
      </c>
      <c r="C449" s="67">
        <v>1105</v>
      </c>
      <c r="D449" s="66" t="s">
        <v>50</v>
      </c>
      <c r="E449" s="67">
        <v>9999</v>
      </c>
      <c r="F449" s="67">
        <v>9999</v>
      </c>
      <c r="G449" s="66" t="s">
        <v>413</v>
      </c>
      <c r="H449" s="65"/>
      <c r="I449" s="65"/>
      <c r="J449" s="65"/>
      <c r="K449" s="65"/>
      <c r="L449" s="65"/>
      <c r="M449" s="65"/>
      <c r="N449" s="65"/>
      <c r="O449" s="24"/>
      <c r="P449" s="68"/>
      <c r="Q449" s="60"/>
      <c r="R449" s="25" t="s">
        <v>552</v>
      </c>
      <c r="S449" s="60"/>
      <c r="T449" s="60"/>
      <c r="U449" s="26" t="s">
        <v>490</v>
      </c>
      <c r="V449" s="27" t="s">
        <v>939</v>
      </c>
      <c r="W449" s="27" t="s">
        <v>907</v>
      </c>
      <c r="X449" s="27" t="s">
        <v>121</v>
      </c>
      <c r="Y449" s="27" t="s">
        <v>941</v>
      </c>
      <c r="Z449" s="28">
        <v>10</v>
      </c>
      <c r="AA449" s="27" t="s">
        <v>922</v>
      </c>
      <c r="AB449" s="28" t="s">
        <v>491</v>
      </c>
      <c r="AC449" s="27" t="s">
        <v>920</v>
      </c>
      <c r="AD449" s="28" t="s">
        <v>469</v>
      </c>
      <c r="AE449" s="27" t="s">
        <v>913</v>
      </c>
      <c r="AF449" s="28" t="s">
        <v>371</v>
      </c>
      <c r="AG449" s="46" t="s">
        <v>462</v>
      </c>
      <c r="AH449" s="27" t="s">
        <v>770</v>
      </c>
      <c r="AI449" s="47" t="s">
        <v>312</v>
      </c>
      <c r="AJ449" s="27" t="s">
        <v>883</v>
      </c>
      <c r="AK449" s="27" t="s">
        <v>907</v>
      </c>
      <c r="AL449" s="27" t="s">
        <v>121</v>
      </c>
      <c r="AM449" s="27" t="s">
        <v>904</v>
      </c>
      <c r="AN449" s="27" t="s">
        <v>552</v>
      </c>
      <c r="AO449" s="35"/>
      <c r="AP449" s="35"/>
      <c r="AQ449" s="35"/>
      <c r="AR449" s="35"/>
      <c r="AS449" s="35"/>
      <c r="AT449" s="35"/>
      <c r="AU449" s="35"/>
      <c r="AV449" s="30"/>
      <c r="AW449" s="35"/>
      <c r="AX449" s="30"/>
      <c r="AY449" s="30"/>
      <c r="AZ449" s="30"/>
      <c r="BA449" s="30"/>
      <c r="BB449" s="30"/>
      <c r="BC449" s="136"/>
      <c r="BD449" s="136"/>
    </row>
    <row r="450" spans="1:56" s="34" customFormat="1" ht="20.100000000000001" customHeight="1" x14ac:dyDescent="0.25">
      <c r="A450" s="20" t="s">
        <v>989</v>
      </c>
      <c r="B450" s="66" t="s">
        <v>229</v>
      </c>
      <c r="C450" s="67">
        <v>1105</v>
      </c>
      <c r="D450" s="66" t="s">
        <v>50</v>
      </c>
      <c r="E450" s="67">
        <v>12020301</v>
      </c>
      <c r="F450" s="67">
        <v>9999</v>
      </c>
      <c r="G450" s="66" t="s">
        <v>413</v>
      </c>
      <c r="H450" s="65"/>
      <c r="I450" s="65"/>
      <c r="J450" s="65"/>
      <c r="K450" s="65"/>
      <c r="L450" s="65"/>
      <c r="M450" s="65"/>
      <c r="N450" s="65"/>
      <c r="O450" s="24"/>
      <c r="P450" s="68"/>
      <c r="Q450" s="60"/>
      <c r="R450" s="25" t="s">
        <v>552</v>
      </c>
      <c r="S450" s="60"/>
      <c r="T450" s="60"/>
      <c r="U450" s="26" t="s">
        <v>490</v>
      </c>
      <c r="V450" s="27" t="s">
        <v>939</v>
      </c>
      <c r="W450" s="27" t="s">
        <v>907</v>
      </c>
      <c r="X450" s="27" t="s">
        <v>121</v>
      </c>
      <c r="Y450" s="27" t="s">
        <v>941</v>
      </c>
      <c r="Z450" s="28">
        <v>10</v>
      </c>
      <c r="AA450" s="27" t="s">
        <v>922</v>
      </c>
      <c r="AB450" s="28" t="s">
        <v>491</v>
      </c>
      <c r="AC450" s="27" t="s">
        <v>920</v>
      </c>
      <c r="AD450" s="28" t="s">
        <v>488</v>
      </c>
      <c r="AE450" s="27" t="s">
        <v>914</v>
      </c>
      <c r="AF450" s="28" t="s">
        <v>371</v>
      </c>
      <c r="AG450" s="46" t="s">
        <v>462</v>
      </c>
      <c r="AH450" s="27" t="s">
        <v>770</v>
      </c>
      <c r="AI450" s="47" t="s">
        <v>312</v>
      </c>
      <c r="AJ450" s="27" t="s">
        <v>883</v>
      </c>
      <c r="AK450" s="27" t="s">
        <v>907</v>
      </c>
      <c r="AL450" s="27" t="s">
        <v>121</v>
      </c>
      <c r="AM450" s="27" t="s">
        <v>904</v>
      </c>
      <c r="AN450" s="27" t="s">
        <v>552</v>
      </c>
      <c r="AO450" s="35"/>
      <c r="AP450" s="35"/>
      <c r="AQ450" s="35"/>
      <c r="AR450" s="35"/>
      <c r="AS450" s="35"/>
      <c r="AT450" s="35"/>
      <c r="AU450" s="35"/>
      <c r="AV450" s="30"/>
      <c r="AW450" s="35"/>
      <c r="AX450" s="30"/>
      <c r="AY450" s="30"/>
      <c r="AZ450" s="30"/>
      <c r="BA450" s="30"/>
      <c r="BB450" s="30"/>
      <c r="BC450" s="136"/>
      <c r="BD450" s="136"/>
    </row>
    <row r="451" spans="1:56" s="34" customFormat="1" ht="20.100000000000001" customHeight="1" x14ac:dyDescent="0.25">
      <c r="A451" s="20" t="s">
        <v>990</v>
      </c>
      <c r="B451" s="66" t="s">
        <v>229</v>
      </c>
      <c r="C451" s="67">
        <v>1105</v>
      </c>
      <c r="D451" s="66" t="s">
        <v>50</v>
      </c>
      <c r="E451" s="67">
        <v>9999</v>
      </c>
      <c r="F451" s="67">
        <v>9999</v>
      </c>
      <c r="G451" s="66" t="s">
        <v>413</v>
      </c>
      <c r="H451" s="65"/>
      <c r="I451" s="65"/>
      <c r="J451" s="65"/>
      <c r="K451" s="65"/>
      <c r="L451" s="65"/>
      <c r="M451" s="65"/>
      <c r="N451" s="65"/>
      <c r="O451" s="24"/>
      <c r="P451" s="68"/>
      <c r="Q451" s="60"/>
      <c r="R451" s="25" t="s">
        <v>552</v>
      </c>
      <c r="S451" s="60"/>
      <c r="T451" s="60"/>
      <c r="U451" s="26" t="s">
        <v>490</v>
      </c>
      <c r="V451" s="27" t="s">
        <v>939</v>
      </c>
      <c r="W451" s="27" t="s">
        <v>907</v>
      </c>
      <c r="X451" s="27" t="s">
        <v>121</v>
      </c>
      <c r="Y451" s="27" t="s">
        <v>941</v>
      </c>
      <c r="Z451" s="28">
        <v>10</v>
      </c>
      <c r="AA451" s="27" t="s">
        <v>922</v>
      </c>
      <c r="AB451" s="28" t="s">
        <v>491</v>
      </c>
      <c r="AC451" s="27" t="s">
        <v>920</v>
      </c>
      <c r="AD451" s="28" t="s">
        <v>488</v>
      </c>
      <c r="AE451" s="27" t="s">
        <v>914</v>
      </c>
      <c r="AF451" s="28" t="s">
        <v>371</v>
      </c>
      <c r="AG451" s="46" t="s">
        <v>462</v>
      </c>
      <c r="AH451" s="27" t="s">
        <v>770</v>
      </c>
      <c r="AI451" s="47" t="s">
        <v>312</v>
      </c>
      <c r="AJ451" s="27" t="s">
        <v>883</v>
      </c>
      <c r="AK451" s="27" t="s">
        <v>907</v>
      </c>
      <c r="AL451" s="27" t="s">
        <v>121</v>
      </c>
      <c r="AM451" s="27" t="s">
        <v>904</v>
      </c>
      <c r="AN451" s="27" t="s">
        <v>552</v>
      </c>
      <c r="AO451" s="35"/>
      <c r="AP451" s="35"/>
      <c r="AQ451" s="35"/>
      <c r="AR451" s="35"/>
      <c r="AS451" s="35"/>
      <c r="AT451" s="35"/>
      <c r="AU451" s="35"/>
      <c r="AV451" s="30"/>
      <c r="AW451" s="35"/>
      <c r="AX451" s="30"/>
      <c r="AY451" s="30"/>
      <c r="AZ451" s="30"/>
      <c r="BA451" s="30"/>
      <c r="BB451" s="30"/>
      <c r="BC451" s="136"/>
      <c r="BD451" s="136"/>
    </row>
    <row r="452" spans="1:56" s="34" customFormat="1" ht="20.100000000000001" customHeight="1" x14ac:dyDescent="0.25">
      <c r="A452" s="20" t="s">
        <v>991</v>
      </c>
      <c r="B452" s="66" t="s">
        <v>237</v>
      </c>
      <c r="C452" s="67">
        <v>1105</v>
      </c>
      <c r="D452" s="66" t="s">
        <v>90</v>
      </c>
      <c r="E452" s="67">
        <v>9999</v>
      </c>
      <c r="F452" s="67">
        <v>9999</v>
      </c>
      <c r="G452" s="66" t="s">
        <v>436</v>
      </c>
      <c r="H452" s="65"/>
      <c r="I452" s="65"/>
      <c r="J452" s="65"/>
      <c r="K452" s="65"/>
      <c r="L452" s="65"/>
      <c r="M452" s="65"/>
      <c r="N452" s="65"/>
      <c r="O452" s="24"/>
      <c r="P452" s="68"/>
      <c r="Q452" s="60"/>
      <c r="R452" s="25" t="s">
        <v>552</v>
      </c>
      <c r="S452" s="60"/>
      <c r="T452" s="60"/>
      <c r="U452" s="26" t="s">
        <v>492</v>
      </c>
      <c r="V452" s="27" t="s">
        <v>938</v>
      </c>
      <c r="W452" s="27" t="s">
        <v>907</v>
      </c>
      <c r="X452" s="27" t="s">
        <v>121</v>
      </c>
      <c r="Y452" s="27" t="s">
        <v>941</v>
      </c>
      <c r="Z452" s="28">
        <v>10</v>
      </c>
      <c r="AA452" s="27" t="s">
        <v>922</v>
      </c>
      <c r="AB452" s="28" t="s">
        <v>491</v>
      </c>
      <c r="AC452" s="27" t="s">
        <v>920</v>
      </c>
      <c r="AD452" s="28" t="s">
        <v>466</v>
      </c>
      <c r="AE452" s="27" t="s">
        <v>912</v>
      </c>
      <c r="AF452" s="28" t="s">
        <v>371</v>
      </c>
      <c r="AG452" s="46" t="s">
        <v>462</v>
      </c>
      <c r="AH452" s="27" t="s">
        <v>770</v>
      </c>
      <c r="AI452" s="47" t="s">
        <v>311</v>
      </c>
      <c r="AJ452" s="27" t="s">
        <v>884</v>
      </c>
      <c r="AK452" s="27" t="s">
        <v>907</v>
      </c>
      <c r="AL452" s="27" t="s">
        <v>121</v>
      </c>
      <c r="AM452" s="27" t="s">
        <v>904</v>
      </c>
      <c r="AN452" s="27" t="s">
        <v>552</v>
      </c>
      <c r="AO452" s="35"/>
      <c r="AP452" s="35"/>
      <c r="AQ452" s="35"/>
      <c r="AR452" s="35"/>
      <c r="AS452" s="35"/>
      <c r="AT452" s="35"/>
      <c r="AU452" s="35"/>
      <c r="AV452" s="30"/>
      <c r="AW452" s="35"/>
      <c r="AX452" s="30"/>
      <c r="AY452" s="30"/>
      <c r="AZ452" s="30"/>
      <c r="BA452" s="30"/>
      <c r="BB452" s="30"/>
      <c r="BC452" s="136"/>
      <c r="BD452" s="136"/>
    </row>
    <row r="453" spans="1:56" s="34" customFormat="1" ht="20.100000000000001" customHeight="1" x14ac:dyDescent="0.25">
      <c r="A453" s="93" t="s">
        <v>1000</v>
      </c>
      <c r="B453" s="106" t="s">
        <v>162</v>
      </c>
      <c r="C453" s="107">
        <v>1105</v>
      </c>
      <c r="D453" s="106" t="s">
        <v>26</v>
      </c>
      <c r="E453" s="107">
        <v>11010202</v>
      </c>
      <c r="F453" s="107">
        <v>9999</v>
      </c>
      <c r="G453" s="106" t="s">
        <v>145</v>
      </c>
      <c r="H453" s="108"/>
      <c r="I453" s="65"/>
      <c r="J453" s="65"/>
      <c r="K453" s="65"/>
      <c r="L453" s="65"/>
      <c r="M453" s="65"/>
      <c r="N453" s="65"/>
      <c r="O453" s="110"/>
      <c r="P453" s="111"/>
      <c r="Q453" s="112"/>
      <c r="R453" s="113" t="s">
        <v>552</v>
      </c>
      <c r="S453" s="112"/>
      <c r="T453" s="112"/>
      <c r="U453" s="114" t="s">
        <v>506</v>
      </c>
      <c r="V453" s="115" t="s">
        <v>1005</v>
      </c>
      <c r="W453" s="115" t="s">
        <v>1005</v>
      </c>
      <c r="X453" s="115" t="s">
        <v>1005</v>
      </c>
      <c r="Y453" s="115" t="s">
        <v>1005</v>
      </c>
      <c r="Z453" s="116">
        <v>10</v>
      </c>
      <c r="AA453" s="115" t="s">
        <v>1005</v>
      </c>
      <c r="AB453" s="116" t="s">
        <v>460</v>
      </c>
      <c r="AC453" s="115" t="s">
        <v>1005</v>
      </c>
      <c r="AD453" s="116" t="s">
        <v>461</v>
      </c>
      <c r="AE453" s="115" t="s">
        <v>1005</v>
      </c>
      <c r="AF453" s="28" t="s">
        <v>371</v>
      </c>
      <c r="AG453" s="117" t="s">
        <v>462</v>
      </c>
      <c r="AH453" s="115" t="s">
        <v>1005</v>
      </c>
      <c r="AI453" s="118" t="s">
        <v>324</v>
      </c>
      <c r="AJ453" s="115" t="s">
        <v>1005</v>
      </c>
      <c r="AK453" s="115" t="s">
        <v>1005</v>
      </c>
      <c r="AL453" s="115" t="s">
        <v>1005</v>
      </c>
      <c r="AM453" s="115" t="s">
        <v>1005</v>
      </c>
      <c r="AN453" s="115" t="s">
        <v>1005</v>
      </c>
      <c r="AO453" s="35"/>
      <c r="AP453" s="35"/>
      <c r="AQ453" s="35"/>
      <c r="AR453" s="35"/>
      <c r="AS453" s="35"/>
      <c r="AT453" s="35"/>
      <c r="AU453" s="35"/>
      <c r="AV453" s="30"/>
      <c r="AW453" s="35"/>
      <c r="AX453" s="30"/>
      <c r="AY453" s="30"/>
      <c r="AZ453" s="30"/>
      <c r="BA453" s="30"/>
      <c r="BB453" s="30"/>
      <c r="BC453" s="136"/>
      <c r="BD453" s="136"/>
    </row>
    <row r="454" spans="1:56" s="34" customFormat="1" ht="20.100000000000001" customHeight="1" x14ac:dyDescent="0.25">
      <c r="A454" s="93" t="s">
        <v>1001</v>
      </c>
      <c r="B454" s="66" t="s">
        <v>238</v>
      </c>
      <c r="C454" s="67">
        <v>1105</v>
      </c>
      <c r="D454" s="66" t="s">
        <v>26</v>
      </c>
      <c r="E454" s="67">
        <v>11010202</v>
      </c>
      <c r="F454" s="67">
        <v>9999</v>
      </c>
      <c r="G454" s="66" t="s">
        <v>145</v>
      </c>
      <c r="H454" s="130"/>
      <c r="I454" s="65"/>
      <c r="J454" s="65"/>
      <c r="K454" s="65"/>
      <c r="L454" s="65"/>
      <c r="M454" s="65"/>
      <c r="N454" s="65"/>
      <c r="O454" s="24"/>
      <c r="P454" s="68"/>
      <c r="Q454" s="60"/>
      <c r="R454" s="25" t="s">
        <v>552</v>
      </c>
      <c r="S454" s="60"/>
      <c r="T454" s="60"/>
      <c r="U454" s="94" t="s">
        <v>506</v>
      </c>
      <c r="V454" s="95" t="s">
        <v>1005</v>
      </c>
      <c r="W454" s="95" t="s">
        <v>1005</v>
      </c>
      <c r="X454" s="95" t="s">
        <v>1005</v>
      </c>
      <c r="Y454" s="95" t="s">
        <v>1005</v>
      </c>
      <c r="Z454" s="96">
        <v>10</v>
      </c>
      <c r="AA454" s="95" t="s">
        <v>1005</v>
      </c>
      <c r="AB454" s="96" t="s">
        <v>503</v>
      </c>
      <c r="AC454" s="95" t="s">
        <v>1005</v>
      </c>
      <c r="AD454" s="96" t="s">
        <v>461</v>
      </c>
      <c r="AE454" s="95" t="s">
        <v>1005</v>
      </c>
      <c r="AF454" s="96" t="s">
        <v>371</v>
      </c>
      <c r="AG454" s="46" t="s">
        <v>462</v>
      </c>
      <c r="AH454" s="95" t="s">
        <v>1005</v>
      </c>
      <c r="AI454" s="97" t="s">
        <v>324</v>
      </c>
      <c r="AJ454" s="95" t="s">
        <v>1005</v>
      </c>
      <c r="AK454" s="95" t="s">
        <v>1005</v>
      </c>
      <c r="AL454" s="95" t="s">
        <v>1005</v>
      </c>
      <c r="AM454" s="95" t="s">
        <v>1005</v>
      </c>
      <c r="AN454" s="95" t="s">
        <v>1005</v>
      </c>
      <c r="AO454" s="35"/>
      <c r="AP454" s="35"/>
      <c r="AQ454" s="35"/>
      <c r="AR454" s="35"/>
      <c r="AS454" s="35"/>
      <c r="AT454" s="35"/>
      <c r="AU454" s="35"/>
      <c r="AV454" s="30"/>
      <c r="AW454" s="35"/>
      <c r="AX454" s="30"/>
      <c r="AY454" s="30"/>
      <c r="AZ454" s="30"/>
      <c r="BA454" s="30"/>
      <c r="BB454" s="30"/>
      <c r="BC454" s="136"/>
      <c r="BD454" s="136"/>
    </row>
    <row r="455" spans="1:56" s="34" customFormat="1" ht="20.100000000000001" customHeight="1" x14ac:dyDescent="0.25">
      <c r="A455" s="93" t="s">
        <v>1002</v>
      </c>
      <c r="B455" s="66" t="s">
        <v>239</v>
      </c>
      <c r="C455" s="67">
        <v>1105</v>
      </c>
      <c r="D455" s="66" t="s">
        <v>26</v>
      </c>
      <c r="E455" s="67">
        <v>11010202</v>
      </c>
      <c r="F455" s="67">
        <v>9999</v>
      </c>
      <c r="G455" s="66" t="s">
        <v>145</v>
      </c>
      <c r="H455" s="130"/>
      <c r="I455" s="65"/>
      <c r="J455" s="65"/>
      <c r="K455" s="65"/>
      <c r="L455" s="65"/>
      <c r="M455" s="65"/>
      <c r="N455" s="65"/>
      <c r="O455" s="24"/>
      <c r="P455" s="68"/>
      <c r="Q455" s="60"/>
      <c r="R455" s="25" t="s">
        <v>552</v>
      </c>
      <c r="S455" s="60"/>
      <c r="T455" s="60"/>
      <c r="U455" s="94" t="s">
        <v>506</v>
      </c>
      <c r="V455" s="95" t="s">
        <v>1005</v>
      </c>
      <c r="W455" s="95" t="s">
        <v>1005</v>
      </c>
      <c r="X455" s="95" t="s">
        <v>1005</v>
      </c>
      <c r="Y455" s="95" t="s">
        <v>1005</v>
      </c>
      <c r="Z455" s="96">
        <v>10</v>
      </c>
      <c r="AA455" s="95" t="s">
        <v>1005</v>
      </c>
      <c r="AB455" s="96" t="s">
        <v>503</v>
      </c>
      <c r="AC455" s="95" t="s">
        <v>1005</v>
      </c>
      <c r="AD455" s="96" t="s">
        <v>461</v>
      </c>
      <c r="AE455" s="95" t="s">
        <v>1005</v>
      </c>
      <c r="AF455" s="96" t="s">
        <v>371</v>
      </c>
      <c r="AG455" s="46" t="s">
        <v>462</v>
      </c>
      <c r="AH455" s="95" t="s">
        <v>1005</v>
      </c>
      <c r="AI455" s="97" t="s">
        <v>324</v>
      </c>
      <c r="AJ455" s="95" t="s">
        <v>1005</v>
      </c>
      <c r="AK455" s="95" t="s">
        <v>1005</v>
      </c>
      <c r="AL455" s="95" t="s">
        <v>1005</v>
      </c>
      <c r="AM455" s="95" t="s">
        <v>1005</v>
      </c>
      <c r="AN455" s="95" t="s">
        <v>1005</v>
      </c>
      <c r="AO455" s="35"/>
      <c r="AP455" s="35"/>
      <c r="AQ455" s="35"/>
      <c r="AR455" s="35"/>
      <c r="AS455" s="35"/>
      <c r="AT455" s="35"/>
      <c r="AU455" s="35"/>
      <c r="AV455" s="30"/>
      <c r="AW455" s="35"/>
      <c r="AX455" s="30"/>
      <c r="AY455" s="30"/>
      <c r="AZ455" s="30"/>
      <c r="BA455" s="30"/>
      <c r="BB455" s="30"/>
      <c r="BC455" s="136"/>
      <c r="BD455" s="136"/>
    </row>
    <row r="456" spans="1:56" s="34" customFormat="1" ht="20.100000000000001" customHeight="1" x14ac:dyDescent="0.25">
      <c r="A456" s="93" t="s">
        <v>1003</v>
      </c>
      <c r="B456" s="66" t="s">
        <v>242</v>
      </c>
      <c r="C456" s="67">
        <v>1105</v>
      </c>
      <c r="D456" s="66" t="s">
        <v>26</v>
      </c>
      <c r="E456" s="67">
        <v>11010202</v>
      </c>
      <c r="F456" s="67">
        <v>9999</v>
      </c>
      <c r="G456" s="66" t="s">
        <v>145</v>
      </c>
      <c r="H456" s="130"/>
      <c r="I456" s="65"/>
      <c r="J456" s="65"/>
      <c r="K456" s="65"/>
      <c r="L456" s="65"/>
      <c r="M456" s="65"/>
      <c r="N456" s="65"/>
      <c r="O456" s="24"/>
      <c r="P456" s="68"/>
      <c r="Q456" s="60"/>
      <c r="R456" s="25" t="s">
        <v>552</v>
      </c>
      <c r="S456" s="60"/>
      <c r="T456" s="60"/>
      <c r="U456" s="94" t="s">
        <v>506</v>
      </c>
      <c r="V456" s="95" t="s">
        <v>1005</v>
      </c>
      <c r="W456" s="95" t="s">
        <v>1005</v>
      </c>
      <c r="X456" s="95" t="s">
        <v>1005</v>
      </c>
      <c r="Y456" s="95" t="s">
        <v>1005</v>
      </c>
      <c r="Z456" s="96">
        <v>10</v>
      </c>
      <c r="AA456" s="95" t="s">
        <v>1005</v>
      </c>
      <c r="AB456" s="96" t="s">
        <v>503</v>
      </c>
      <c r="AC456" s="95" t="s">
        <v>1005</v>
      </c>
      <c r="AD456" s="96" t="s">
        <v>460</v>
      </c>
      <c r="AE456" s="95" t="s">
        <v>1005</v>
      </c>
      <c r="AF456" s="96" t="s">
        <v>371</v>
      </c>
      <c r="AG456" s="46" t="s">
        <v>462</v>
      </c>
      <c r="AH456" s="95" t="s">
        <v>1005</v>
      </c>
      <c r="AI456" s="97" t="s">
        <v>324</v>
      </c>
      <c r="AJ456" s="95" t="s">
        <v>1005</v>
      </c>
      <c r="AK456" s="95" t="s">
        <v>1005</v>
      </c>
      <c r="AL456" s="95" t="s">
        <v>1005</v>
      </c>
      <c r="AM456" s="95" t="s">
        <v>1005</v>
      </c>
      <c r="AN456" s="95" t="s">
        <v>1005</v>
      </c>
      <c r="AO456" s="35"/>
      <c r="AP456" s="35"/>
      <c r="AQ456" s="35"/>
      <c r="AR456" s="35"/>
      <c r="AS456" s="35"/>
      <c r="AT456" s="35"/>
      <c r="AU456" s="35"/>
      <c r="AV456" s="30"/>
      <c r="AW456" s="35"/>
      <c r="AX456" s="30"/>
      <c r="AY456" s="30"/>
      <c r="AZ456" s="30"/>
      <c r="BA456" s="30"/>
      <c r="BB456" s="30"/>
      <c r="BC456" s="136"/>
      <c r="BD456" s="136"/>
    </row>
    <row r="457" spans="1:56" s="34" customFormat="1" ht="20.100000000000001" customHeight="1" x14ac:dyDescent="0.25">
      <c r="A457" s="93" t="s">
        <v>1004</v>
      </c>
      <c r="B457" s="66" t="s">
        <v>243</v>
      </c>
      <c r="C457" s="67">
        <v>1105</v>
      </c>
      <c r="D457" s="66" t="s">
        <v>26</v>
      </c>
      <c r="E457" s="67">
        <v>11010202</v>
      </c>
      <c r="F457" s="67">
        <v>9999</v>
      </c>
      <c r="G457" s="66" t="s">
        <v>145</v>
      </c>
      <c r="H457" s="130"/>
      <c r="I457" s="65"/>
      <c r="J457" s="65"/>
      <c r="K457" s="65"/>
      <c r="L457" s="65"/>
      <c r="M457" s="65"/>
      <c r="N457" s="65"/>
      <c r="O457" s="24"/>
      <c r="P457" s="68"/>
      <c r="Q457" s="60"/>
      <c r="R457" s="25" t="s">
        <v>552</v>
      </c>
      <c r="S457" s="60"/>
      <c r="T457" s="60"/>
      <c r="U457" s="94" t="s">
        <v>506</v>
      </c>
      <c r="V457" s="95" t="s">
        <v>1005</v>
      </c>
      <c r="W457" s="95" t="s">
        <v>1005</v>
      </c>
      <c r="X457" s="95" t="s">
        <v>1005</v>
      </c>
      <c r="Y457" s="95" t="s">
        <v>1005</v>
      </c>
      <c r="Z457" s="96">
        <v>10</v>
      </c>
      <c r="AA457" s="95" t="s">
        <v>1005</v>
      </c>
      <c r="AB457" s="96" t="s">
        <v>503</v>
      </c>
      <c r="AC457" s="95" t="s">
        <v>1005</v>
      </c>
      <c r="AD457" s="96" t="s">
        <v>469</v>
      </c>
      <c r="AE457" s="95" t="s">
        <v>1005</v>
      </c>
      <c r="AF457" s="96" t="s">
        <v>371</v>
      </c>
      <c r="AG457" s="46" t="s">
        <v>462</v>
      </c>
      <c r="AH457" s="95" t="s">
        <v>1005</v>
      </c>
      <c r="AI457" s="97" t="s">
        <v>324</v>
      </c>
      <c r="AJ457" s="95" t="s">
        <v>1005</v>
      </c>
      <c r="AK457" s="95" t="s">
        <v>1005</v>
      </c>
      <c r="AL457" s="95" t="s">
        <v>1005</v>
      </c>
      <c r="AM457" s="95" t="s">
        <v>1005</v>
      </c>
      <c r="AN457" s="95" t="s">
        <v>1005</v>
      </c>
      <c r="AO457" s="35"/>
      <c r="AP457" s="35"/>
      <c r="AQ457" s="35"/>
      <c r="AR457" s="35"/>
      <c r="AS457" s="35"/>
      <c r="AT457" s="35"/>
      <c r="AU457" s="35"/>
      <c r="AV457" s="30"/>
      <c r="AW457" s="35"/>
      <c r="AX457" s="30"/>
      <c r="AY457" s="30"/>
      <c r="AZ457" s="30"/>
      <c r="BA457" s="30"/>
      <c r="BB457" s="30"/>
      <c r="BC457" s="136"/>
      <c r="BD457" s="136"/>
    </row>
    <row r="458" spans="1:56" s="34" customFormat="1" ht="20.100000000000001" customHeight="1" x14ac:dyDescent="0.25">
      <c r="B458" s="36"/>
      <c r="C458" s="37"/>
      <c r="D458" s="37"/>
      <c r="E458" s="37"/>
      <c r="F458" s="37"/>
      <c r="G458" s="38"/>
      <c r="H458" s="39"/>
      <c r="I458" s="30"/>
      <c r="J458" s="30"/>
      <c r="K458" s="30"/>
      <c r="L458" s="30"/>
      <c r="M458" s="30"/>
      <c r="N458" s="30"/>
      <c r="O458" s="30"/>
      <c r="P458" s="30"/>
      <c r="Q458" s="35"/>
      <c r="R458" s="30"/>
      <c r="S458" s="35"/>
      <c r="T458" s="35"/>
      <c r="U458" s="30"/>
      <c r="V458" s="30"/>
      <c r="W458" s="30"/>
      <c r="X458" s="30"/>
      <c r="Y458" s="30"/>
      <c r="Z458" s="35"/>
      <c r="AA458" s="30"/>
      <c r="AB458" s="35"/>
      <c r="AC458" s="30"/>
      <c r="AD458" s="35"/>
      <c r="AE458" s="30"/>
      <c r="AF458" s="35"/>
      <c r="AG458" s="35"/>
      <c r="AH458" s="30"/>
      <c r="AI458" s="30"/>
      <c r="AJ458" s="30"/>
      <c r="AK458" s="30"/>
      <c r="AL458" s="30"/>
      <c r="AM458" s="30"/>
      <c r="AN458" s="30"/>
      <c r="AO458" s="35"/>
      <c r="AP458" s="35"/>
      <c r="AQ458" s="35"/>
      <c r="AR458" s="35"/>
      <c r="AS458" s="35"/>
      <c r="AT458" s="35"/>
      <c r="AU458" s="35"/>
      <c r="AV458" s="30"/>
      <c r="AW458" s="35"/>
      <c r="AX458" s="30"/>
      <c r="AY458" s="30"/>
      <c r="AZ458" s="30"/>
      <c r="BA458" s="30"/>
      <c r="BB458" s="30"/>
      <c r="BC458" s="136"/>
      <c r="BD458" s="136"/>
    </row>
    <row r="459" spans="1:56" s="34" customFormat="1" ht="20.100000000000001" customHeight="1" x14ac:dyDescent="0.25">
      <c r="B459" s="36"/>
      <c r="C459" s="37"/>
      <c r="D459" s="37"/>
      <c r="E459" s="37"/>
      <c r="F459" s="37"/>
      <c r="G459" s="38"/>
      <c r="H459" s="39"/>
      <c r="I459" s="30"/>
      <c r="J459" s="30"/>
      <c r="K459" s="30"/>
      <c r="L459" s="30"/>
      <c r="M459" s="30"/>
      <c r="N459" s="30"/>
      <c r="O459" s="30"/>
      <c r="P459" s="30"/>
      <c r="Q459" s="35"/>
      <c r="R459" s="30"/>
      <c r="S459" s="35"/>
      <c r="T459" s="35"/>
      <c r="U459" s="30"/>
      <c r="V459" s="30"/>
      <c r="W459" s="30"/>
      <c r="X459" s="30"/>
      <c r="Y459" s="30"/>
      <c r="Z459" s="35"/>
      <c r="AA459" s="30"/>
      <c r="AB459" s="35"/>
      <c r="AC459" s="30"/>
      <c r="AD459" s="35"/>
      <c r="AE459" s="30"/>
      <c r="AF459" s="35"/>
      <c r="AG459" s="35"/>
      <c r="AH459" s="30"/>
      <c r="AI459" s="30"/>
      <c r="AJ459" s="30"/>
      <c r="AK459" s="30"/>
      <c r="AL459" s="30"/>
      <c r="AM459" s="30"/>
      <c r="AN459" s="30"/>
      <c r="AO459" s="35"/>
      <c r="AP459" s="35"/>
      <c r="AQ459" s="35"/>
      <c r="AR459" s="35"/>
      <c r="AS459" s="35"/>
      <c r="AT459" s="35"/>
      <c r="AU459" s="35"/>
      <c r="AV459" s="30"/>
      <c r="AW459" s="35"/>
      <c r="AX459" s="30"/>
      <c r="AY459" s="30"/>
      <c r="AZ459" s="30"/>
      <c r="BA459" s="30"/>
      <c r="BB459" s="30"/>
      <c r="BC459" s="136"/>
      <c r="BD459" s="136"/>
    </row>
    <row r="460" spans="1:56" s="34" customFormat="1" ht="20.100000000000001" customHeight="1" x14ac:dyDescent="0.25">
      <c r="B460" s="36"/>
      <c r="C460" s="37"/>
      <c r="D460" s="37"/>
      <c r="E460" s="37"/>
      <c r="F460" s="37"/>
      <c r="G460" s="38"/>
      <c r="H460" s="39"/>
      <c r="I460" s="30"/>
      <c r="J460" s="30"/>
      <c r="K460" s="30"/>
      <c r="L460" s="30"/>
      <c r="M460" s="30"/>
      <c r="N460" s="30"/>
      <c r="O460" s="30"/>
      <c r="P460" s="30"/>
      <c r="Q460" s="35"/>
      <c r="R460" s="30"/>
      <c r="S460" s="35"/>
      <c r="T460" s="35"/>
      <c r="U460" s="30"/>
      <c r="V460" s="30"/>
      <c r="W460" s="30"/>
      <c r="X460" s="30"/>
      <c r="Y460" s="30"/>
      <c r="Z460" s="35"/>
      <c r="AA460" s="30"/>
      <c r="AB460" s="35"/>
      <c r="AC460" s="30"/>
      <c r="AD460" s="35"/>
      <c r="AE460" s="30"/>
      <c r="AF460" s="35"/>
      <c r="AG460" s="35"/>
      <c r="AH460" s="30"/>
      <c r="AI460" s="30"/>
      <c r="AJ460" s="30"/>
      <c r="AK460" s="30"/>
      <c r="AL460" s="30"/>
      <c r="AM460" s="30"/>
      <c r="AN460" s="30"/>
      <c r="AO460" s="35"/>
      <c r="AP460" s="35"/>
      <c r="AQ460" s="35"/>
      <c r="AR460" s="35"/>
      <c r="AS460" s="35"/>
      <c r="AT460" s="35"/>
      <c r="AU460" s="35"/>
      <c r="AV460" s="30"/>
      <c r="AW460" s="35"/>
      <c r="AX460" s="30"/>
      <c r="AY460" s="30"/>
      <c r="AZ460" s="30"/>
      <c r="BA460" s="30"/>
      <c r="BB460" s="30"/>
      <c r="BC460" s="136"/>
      <c r="BD460" s="136"/>
    </row>
    <row r="461" spans="1:56" s="34" customFormat="1" ht="20.100000000000001" customHeight="1" x14ac:dyDescent="0.25">
      <c r="B461" s="36"/>
      <c r="C461" s="37"/>
      <c r="D461" s="37"/>
      <c r="E461" s="37"/>
      <c r="F461" s="37"/>
      <c r="G461" s="38"/>
      <c r="H461" s="39"/>
      <c r="I461" s="30"/>
      <c r="J461" s="30"/>
      <c r="K461" s="30"/>
      <c r="L461" s="30"/>
      <c r="M461" s="30"/>
      <c r="N461" s="30"/>
      <c r="O461" s="30"/>
      <c r="P461" s="30"/>
      <c r="Q461" s="35"/>
      <c r="R461" s="30"/>
      <c r="S461" s="35"/>
      <c r="T461" s="35"/>
      <c r="U461" s="30"/>
      <c r="V461" s="30"/>
      <c r="W461" s="30"/>
      <c r="X461" s="30"/>
      <c r="Y461" s="30"/>
      <c r="Z461" s="35"/>
      <c r="AA461" s="30"/>
      <c r="AB461" s="35"/>
      <c r="AC461" s="30"/>
      <c r="AD461" s="35"/>
      <c r="AE461" s="30"/>
      <c r="AF461" s="35"/>
      <c r="AG461" s="35"/>
      <c r="AH461" s="30"/>
      <c r="AI461" s="30"/>
      <c r="AJ461" s="30"/>
      <c r="AK461" s="30"/>
      <c r="AL461" s="30"/>
      <c r="AM461" s="30"/>
      <c r="AN461" s="30"/>
      <c r="AO461" s="35"/>
      <c r="AP461" s="35"/>
      <c r="AQ461" s="35"/>
      <c r="AR461" s="35"/>
      <c r="AS461" s="35"/>
      <c r="AT461" s="35"/>
      <c r="AU461" s="35"/>
      <c r="AV461" s="30"/>
      <c r="AW461" s="35"/>
      <c r="AX461" s="30"/>
      <c r="AY461" s="30"/>
      <c r="AZ461" s="30"/>
      <c r="BA461" s="30"/>
      <c r="BB461" s="30"/>
      <c r="BC461" s="136"/>
      <c r="BD461" s="136"/>
    </row>
    <row r="462" spans="1:56" s="34" customFormat="1" ht="20.100000000000001" customHeight="1" x14ac:dyDescent="0.25">
      <c r="B462" s="36"/>
      <c r="C462" s="37"/>
      <c r="D462" s="37"/>
      <c r="E462" s="37"/>
      <c r="F462" s="37"/>
      <c r="G462" s="38"/>
      <c r="H462" s="39"/>
      <c r="I462" s="30"/>
      <c r="J462" s="30"/>
      <c r="K462" s="30"/>
      <c r="L462" s="30"/>
      <c r="M462" s="30"/>
      <c r="N462" s="30"/>
      <c r="O462" s="30"/>
      <c r="P462" s="30"/>
      <c r="Q462" s="35"/>
      <c r="R462" s="30"/>
      <c r="S462" s="35"/>
      <c r="T462" s="35"/>
      <c r="U462" s="30"/>
      <c r="V462" s="30"/>
      <c r="W462" s="30"/>
      <c r="X462" s="30"/>
      <c r="Y462" s="30"/>
      <c r="Z462" s="35"/>
      <c r="AA462" s="30"/>
      <c r="AB462" s="35"/>
      <c r="AC462" s="30"/>
      <c r="AD462" s="35"/>
      <c r="AE462" s="30"/>
      <c r="AF462" s="35"/>
      <c r="AG462" s="35"/>
      <c r="AH462" s="30"/>
      <c r="AI462" s="30"/>
      <c r="AJ462" s="30"/>
      <c r="AK462" s="30"/>
      <c r="AL462" s="30"/>
      <c r="AM462" s="30"/>
      <c r="AN462" s="30"/>
      <c r="AO462" s="35"/>
      <c r="AP462" s="35"/>
      <c r="AQ462" s="35"/>
      <c r="AR462" s="35"/>
      <c r="AS462" s="35"/>
      <c r="AT462" s="35"/>
      <c r="AU462" s="35"/>
      <c r="AV462" s="30"/>
      <c r="AW462" s="35"/>
      <c r="AX462" s="30"/>
      <c r="AY462" s="30"/>
      <c r="AZ462" s="30"/>
      <c r="BA462" s="30"/>
      <c r="BB462" s="30"/>
      <c r="BC462" s="136"/>
      <c r="BD462" s="136"/>
    </row>
    <row r="463" spans="1:56" s="34" customFormat="1" ht="20.100000000000001" customHeight="1" x14ac:dyDescent="0.25">
      <c r="B463" s="36"/>
      <c r="C463" s="37"/>
      <c r="D463" s="37"/>
      <c r="E463" s="37"/>
      <c r="F463" s="37"/>
      <c r="G463" s="38"/>
      <c r="H463" s="39"/>
      <c r="I463" s="30"/>
      <c r="J463" s="30"/>
      <c r="K463" s="30"/>
      <c r="L463" s="30"/>
      <c r="M463" s="30"/>
      <c r="N463" s="30"/>
      <c r="O463" s="30"/>
      <c r="P463" s="30"/>
      <c r="Q463" s="35"/>
      <c r="R463" s="30"/>
      <c r="S463" s="35"/>
      <c r="T463" s="35"/>
      <c r="U463" s="30"/>
      <c r="V463" s="30"/>
      <c r="W463" s="30"/>
      <c r="X463" s="30"/>
      <c r="Y463" s="30"/>
      <c r="Z463" s="35"/>
      <c r="AA463" s="30"/>
      <c r="AB463" s="35"/>
      <c r="AC463" s="30"/>
      <c r="AD463" s="35"/>
      <c r="AE463" s="30"/>
      <c r="AF463" s="35"/>
      <c r="AG463" s="35"/>
      <c r="AH463" s="30"/>
      <c r="AI463" s="30"/>
      <c r="AJ463" s="30"/>
      <c r="AK463" s="30"/>
      <c r="AL463" s="30"/>
      <c r="AM463" s="30"/>
      <c r="AN463" s="30"/>
      <c r="AO463" s="35"/>
      <c r="AP463" s="35"/>
      <c r="AQ463" s="35"/>
      <c r="AR463" s="35"/>
      <c r="AS463" s="35"/>
      <c r="AT463" s="35"/>
      <c r="AU463" s="35"/>
      <c r="AV463" s="30"/>
      <c r="AW463" s="35"/>
      <c r="AX463" s="30"/>
      <c r="AY463" s="30"/>
      <c r="AZ463" s="30"/>
      <c r="BA463" s="30"/>
      <c r="BB463" s="30"/>
      <c r="BC463" s="136"/>
      <c r="BD463" s="136"/>
    </row>
    <row r="464" spans="1:56" s="34" customFormat="1" ht="20.100000000000001" customHeight="1" x14ac:dyDescent="0.25">
      <c r="B464" s="36"/>
      <c r="C464" s="37"/>
      <c r="D464" s="37"/>
      <c r="E464" s="37"/>
      <c r="F464" s="37"/>
      <c r="G464" s="38"/>
      <c r="H464" s="39"/>
      <c r="I464" s="30"/>
      <c r="J464" s="30"/>
      <c r="K464" s="30"/>
      <c r="L464" s="30"/>
      <c r="M464" s="30"/>
      <c r="N464" s="30"/>
      <c r="O464" s="30"/>
      <c r="P464" s="30"/>
      <c r="Q464" s="35"/>
      <c r="R464" s="30"/>
      <c r="S464" s="35"/>
      <c r="T464" s="35"/>
      <c r="U464" s="30"/>
      <c r="V464" s="30"/>
      <c r="W464" s="30"/>
      <c r="X464" s="30"/>
      <c r="Y464" s="30"/>
      <c r="Z464" s="35"/>
      <c r="AA464" s="30"/>
      <c r="AB464" s="35"/>
      <c r="AC464" s="30"/>
      <c r="AD464" s="35"/>
      <c r="AE464" s="30"/>
      <c r="AF464" s="35"/>
      <c r="AG464" s="35"/>
      <c r="AH464" s="30"/>
      <c r="AI464" s="30"/>
      <c r="AJ464" s="30"/>
      <c r="AK464" s="30"/>
      <c r="AL464" s="30"/>
      <c r="AM464" s="30"/>
      <c r="AN464" s="30"/>
      <c r="AO464" s="35"/>
      <c r="AP464" s="35"/>
      <c r="AQ464" s="35"/>
      <c r="AR464" s="35"/>
      <c r="AS464" s="35"/>
      <c r="AT464" s="35"/>
      <c r="AU464" s="35"/>
      <c r="AV464" s="30"/>
      <c r="AW464" s="35"/>
      <c r="AX464" s="30"/>
      <c r="AY464" s="30"/>
      <c r="AZ464" s="30"/>
      <c r="BA464" s="30"/>
      <c r="BB464" s="30"/>
      <c r="BC464" s="136"/>
      <c r="BD464" s="136"/>
    </row>
    <row r="465" spans="2:56" s="34" customFormat="1" ht="20.100000000000001" customHeight="1" x14ac:dyDescent="0.25">
      <c r="B465" s="36"/>
      <c r="C465" s="37"/>
      <c r="D465" s="37"/>
      <c r="E465" s="37"/>
      <c r="F465" s="37"/>
      <c r="G465" s="38"/>
      <c r="H465" s="39"/>
      <c r="I465" s="30"/>
      <c r="J465" s="30"/>
      <c r="K465" s="30"/>
      <c r="L465" s="30"/>
      <c r="M465" s="30"/>
      <c r="N465" s="30"/>
      <c r="O465" s="30"/>
      <c r="P465" s="30"/>
      <c r="Q465" s="35"/>
      <c r="R465" s="30"/>
      <c r="S465" s="35"/>
      <c r="T465" s="35"/>
      <c r="U465" s="30"/>
      <c r="V465" s="30"/>
      <c r="W465" s="30"/>
      <c r="X465" s="30"/>
      <c r="Y465" s="30"/>
      <c r="Z465" s="35"/>
      <c r="AA465" s="30"/>
      <c r="AB465" s="35"/>
      <c r="AC465" s="30"/>
      <c r="AD465" s="35"/>
      <c r="AE465" s="30"/>
      <c r="AF465" s="35"/>
      <c r="AG465" s="35"/>
      <c r="AH465" s="30"/>
      <c r="AI465" s="30"/>
      <c r="AJ465" s="30"/>
      <c r="AK465" s="30"/>
      <c r="AL465" s="30"/>
      <c r="AM465" s="30"/>
      <c r="AN465" s="30"/>
      <c r="AO465" s="35"/>
      <c r="AP465" s="35"/>
      <c r="AQ465" s="35"/>
      <c r="AR465" s="35"/>
      <c r="AS465" s="35"/>
      <c r="AT465" s="35"/>
      <c r="AU465" s="35"/>
      <c r="AV465" s="30"/>
      <c r="AW465" s="35"/>
      <c r="AX465" s="30"/>
      <c r="AY465" s="30"/>
      <c r="AZ465" s="30"/>
      <c r="BA465" s="30"/>
      <c r="BB465" s="30"/>
      <c r="BC465" s="136"/>
      <c r="BD465" s="136"/>
    </row>
    <row r="466" spans="2:56" s="34" customFormat="1" ht="20.100000000000001" customHeight="1" x14ac:dyDescent="0.25">
      <c r="B466" s="36"/>
      <c r="C466" s="37"/>
      <c r="D466" s="37"/>
      <c r="E466" s="37"/>
      <c r="F466" s="37"/>
      <c r="G466" s="38"/>
      <c r="H466" s="39"/>
      <c r="I466" s="30"/>
      <c r="J466" s="30"/>
      <c r="K466" s="30"/>
      <c r="L466" s="30"/>
      <c r="M466" s="30"/>
      <c r="N466" s="30"/>
      <c r="O466" s="30"/>
      <c r="P466" s="30"/>
      <c r="Q466" s="35"/>
      <c r="R466" s="30"/>
      <c r="S466" s="35"/>
      <c r="T466" s="35"/>
      <c r="U466" s="30"/>
      <c r="V466" s="30"/>
      <c r="W466" s="30"/>
      <c r="X466" s="30"/>
      <c r="Y466" s="30"/>
      <c r="Z466" s="35"/>
      <c r="AA466" s="30"/>
      <c r="AB466" s="35"/>
      <c r="AC466" s="30"/>
      <c r="AD466" s="35"/>
      <c r="AE466" s="30"/>
      <c r="AF466" s="35"/>
      <c r="AG466" s="35"/>
      <c r="AH466" s="30"/>
      <c r="AI466" s="30"/>
      <c r="AJ466" s="30"/>
      <c r="AK466" s="30"/>
      <c r="AL466" s="30"/>
      <c r="AM466" s="30"/>
      <c r="AN466" s="30"/>
      <c r="AO466" s="35"/>
      <c r="AP466" s="35"/>
      <c r="AQ466" s="35"/>
      <c r="AR466" s="35"/>
      <c r="AS466" s="35"/>
      <c r="AT466" s="35"/>
      <c r="AU466" s="35"/>
      <c r="AV466" s="30"/>
      <c r="AW466" s="35"/>
      <c r="AX466" s="30"/>
      <c r="AY466" s="30"/>
      <c r="AZ466" s="30"/>
      <c r="BA466" s="30"/>
      <c r="BB466" s="30"/>
      <c r="BC466" s="136"/>
      <c r="BD466" s="136"/>
    </row>
    <row r="467" spans="2:56" s="34" customFormat="1" ht="20.100000000000001" customHeight="1" x14ac:dyDescent="0.25">
      <c r="B467" s="36"/>
      <c r="C467" s="37"/>
      <c r="D467" s="37"/>
      <c r="E467" s="37"/>
      <c r="F467" s="37"/>
      <c r="G467" s="38"/>
      <c r="H467" s="39"/>
      <c r="I467" s="30"/>
      <c r="J467" s="30"/>
      <c r="K467" s="30"/>
      <c r="L467" s="30"/>
      <c r="M467" s="30"/>
      <c r="N467" s="30"/>
      <c r="O467" s="30"/>
      <c r="P467" s="30"/>
      <c r="Q467" s="35"/>
      <c r="R467" s="30"/>
      <c r="S467" s="35"/>
      <c r="T467" s="35"/>
      <c r="U467" s="30"/>
      <c r="V467" s="30"/>
      <c r="W467" s="30"/>
      <c r="X467" s="30"/>
      <c r="Y467" s="30"/>
      <c r="Z467" s="35"/>
      <c r="AA467" s="30"/>
      <c r="AB467" s="35"/>
      <c r="AC467" s="30"/>
      <c r="AD467" s="35"/>
      <c r="AE467" s="30"/>
      <c r="AF467" s="35"/>
      <c r="AG467" s="35"/>
      <c r="AH467" s="30"/>
      <c r="AI467" s="30"/>
      <c r="AJ467" s="30"/>
      <c r="AK467" s="30"/>
      <c r="AL467" s="30"/>
      <c r="AM467" s="30"/>
      <c r="AN467" s="30"/>
      <c r="AO467" s="35"/>
      <c r="AP467" s="35"/>
      <c r="AQ467" s="35"/>
      <c r="AR467" s="35"/>
      <c r="AS467" s="35"/>
      <c r="AT467" s="35"/>
      <c r="AU467" s="35"/>
      <c r="AV467" s="30"/>
      <c r="AW467" s="35"/>
      <c r="AX467" s="30"/>
      <c r="AY467" s="30"/>
      <c r="AZ467" s="30"/>
      <c r="BA467" s="30"/>
      <c r="BB467" s="30"/>
      <c r="BC467" s="136"/>
      <c r="BD467" s="136"/>
    </row>
    <row r="468" spans="2:56" s="34" customFormat="1" ht="20.100000000000001" customHeight="1" x14ac:dyDescent="0.25">
      <c r="B468" s="36"/>
      <c r="C468" s="37"/>
      <c r="D468" s="37"/>
      <c r="E468" s="37"/>
      <c r="F468" s="37"/>
      <c r="G468" s="38"/>
      <c r="H468" s="39"/>
      <c r="I468" s="30"/>
      <c r="J468" s="30"/>
      <c r="K468" s="30"/>
      <c r="L468" s="30"/>
      <c r="M468" s="30"/>
      <c r="N468" s="30"/>
      <c r="O468" s="30"/>
      <c r="P468" s="30"/>
      <c r="Q468" s="35"/>
      <c r="R468" s="30"/>
      <c r="S468" s="35"/>
      <c r="T468" s="35"/>
      <c r="U468" s="30"/>
      <c r="V468" s="30"/>
      <c r="W468" s="30"/>
      <c r="X468" s="30"/>
      <c r="Y468" s="30"/>
      <c r="Z468" s="35"/>
      <c r="AA468" s="30"/>
      <c r="AB468" s="35"/>
      <c r="AC468" s="30"/>
      <c r="AD468" s="35"/>
      <c r="AE468" s="30"/>
      <c r="AF468" s="35"/>
      <c r="AG468" s="35"/>
      <c r="AH468" s="30"/>
      <c r="AI468" s="30"/>
      <c r="AJ468" s="30"/>
      <c r="AK468" s="30"/>
      <c r="AL468" s="30"/>
      <c r="AM468" s="30"/>
      <c r="AN468" s="30"/>
      <c r="AO468" s="35"/>
      <c r="AP468" s="35"/>
      <c r="AQ468" s="35"/>
      <c r="AR468" s="35"/>
      <c r="AS468" s="35"/>
      <c r="AT468" s="35"/>
      <c r="AU468" s="35"/>
      <c r="AV468" s="30"/>
      <c r="AW468" s="35"/>
      <c r="AX468" s="30"/>
      <c r="AY468" s="30"/>
      <c r="AZ468" s="30"/>
      <c r="BA468" s="30"/>
      <c r="BB468" s="30"/>
      <c r="BC468" s="136"/>
      <c r="BD468" s="136"/>
    </row>
    <row r="469" spans="2:56" s="34" customFormat="1" ht="20.100000000000001" customHeight="1" x14ac:dyDescent="0.25">
      <c r="B469" s="36"/>
      <c r="C469" s="37"/>
      <c r="D469" s="37"/>
      <c r="E469" s="37"/>
      <c r="F469" s="37"/>
      <c r="G469" s="38"/>
      <c r="H469" s="39"/>
      <c r="I469" s="30"/>
      <c r="J469" s="30"/>
      <c r="K469" s="30"/>
      <c r="L469" s="30"/>
      <c r="M469" s="30"/>
      <c r="N469" s="30"/>
      <c r="O469" s="30"/>
      <c r="P469" s="30"/>
      <c r="Q469" s="35"/>
      <c r="R469" s="30"/>
      <c r="S469" s="35"/>
      <c r="T469" s="35"/>
      <c r="U469" s="30"/>
      <c r="V469" s="30"/>
      <c r="W469" s="30"/>
      <c r="X469" s="30"/>
      <c r="Y469" s="30"/>
      <c r="Z469" s="35"/>
      <c r="AA469" s="30"/>
      <c r="AB469" s="35"/>
      <c r="AC469" s="30"/>
      <c r="AD469" s="35"/>
      <c r="AE469" s="30"/>
      <c r="AF469" s="35"/>
      <c r="AG469" s="35"/>
      <c r="AH469" s="30"/>
      <c r="AI469" s="30"/>
      <c r="AJ469" s="30"/>
      <c r="AK469" s="30"/>
      <c r="AL469" s="30"/>
      <c r="AM469" s="30"/>
      <c r="AN469" s="30"/>
      <c r="AO469" s="35"/>
      <c r="AP469" s="35"/>
      <c r="AQ469" s="35"/>
      <c r="AR469" s="35"/>
      <c r="AS469" s="35"/>
      <c r="AT469" s="35"/>
      <c r="AU469" s="35"/>
      <c r="AV469" s="30"/>
      <c r="AW469" s="35"/>
      <c r="AX469" s="30"/>
      <c r="AY469" s="30"/>
      <c r="AZ469" s="30"/>
      <c r="BA469" s="30"/>
      <c r="BB469" s="30"/>
      <c r="BC469" s="136"/>
      <c r="BD469" s="136"/>
    </row>
    <row r="470" spans="2:56" s="34" customFormat="1" ht="20.100000000000001" customHeight="1" x14ac:dyDescent="0.25">
      <c r="B470" s="36"/>
      <c r="C470" s="37"/>
      <c r="D470" s="37"/>
      <c r="E470" s="37"/>
      <c r="F470" s="37"/>
      <c r="G470" s="38"/>
      <c r="H470" s="39"/>
      <c r="I470" s="30"/>
      <c r="J470" s="30"/>
      <c r="K470" s="30"/>
      <c r="L470" s="30"/>
      <c r="M470" s="30"/>
      <c r="N470" s="30"/>
      <c r="O470" s="30"/>
      <c r="P470" s="30"/>
      <c r="Q470" s="35"/>
      <c r="R470" s="30"/>
      <c r="S470" s="35"/>
      <c r="T470" s="35"/>
      <c r="U470" s="30"/>
      <c r="V470" s="30"/>
      <c r="W470" s="30"/>
      <c r="X470" s="30"/>
      <c r="Y470" s="30"/>
      <c r="Z470" s="35"/>
      <c r="AA470" s="30"/>
      <c r="AB470" s="35"/>
      <c r="AC470" s="30"/>
      <c r="AD470" s="35"/>
      <c r="AE470" s="30"/>
      <c r="AF470" s="35"/>
      <c r="AG470" s="35"/>
      <c r="AH470" s="30"/>
      <c r="AI470" s="30"/>
      <c r="AJ470" s="30"/>
      <c r="AK470" s="30"/>
      <c r="AL470" s="30"/>
      <c r="AM470" s="30"/>
      <c r="AN470" s="30"/>
      <c r="AO470" s="35"/>
      <c r="AP470" s="35"/>
      <c r="AQ470" s="35"/>
      <c r="AR470" s="35"/>
      <c r="AS470" s="35"/>
      <c r="AT470" s="35"/>
      <c r="AU470" s="35"/>
      <c r="AV470" s="30"/>
      <c r="AW470" s="35"/>
      <c r="AX470" s="30"/>
      <c r="AY470" s="30"/>
      <c r="AZ470" s="30"/>
      <c r="BA470" s="30"/>
      <c r="BB470" s="30"/>
      <c r="BC470" s="136"/>
      <c r="BD470" s="136"/>
    </row>
    <row r="471" spans="2:56" s="34" customFormat="1" ht="20.100000000000001" customHeight="1" x14ac:dyDescent="0.25">
      <c r="B471" s="36"/>
      <c r="C471" s="37"/>
      <c r="D471" s="37"/>
      <c r="E471" s="37"/>
      <c r="F471" s="37"/>
      <c r="G471" s="38"/>
      <c r="H471" s="39"/>
      <c r="I471" s="30"/>
      <c r="J471" s="30"/>
      <c r="K471" s="30"/>
      <c r="L471" s="30"/>
      <c r="M471" s="30"/>
      <c r="N471" s="30"/>
      <c r="O471" s="30"/>
      <c r="P471" s="30"/>
      <c r="Q471" s="35"/>
      <c r="R471" s="30"/>
      <c r="S471" s="35"/>
      <c r="T471" s="35"/>
      <c r="U471" s="30"/>
      <c r="V471" s="30"/>
      <c r="W471" s="30"/>
      <c r="X471" s="30"/>
      <c r="Y471" s="30"/>
      <c r="Z471" s="35"/>
      <c r="AA471" s="30"/>
      <c r="AB471" s="35"/>
      <c r="AC471" s="30"/>
      <c r="AD471" s="35"/>
      <c r="AE471" s="30"/>
      <c r="AF471" s="35"/>
      <c r="AG471" s="35"/>
      <c r="AH471" s="30"/>
      <c r="AI471" s="30"/>
      <c r="AJ471" s="30"/>
      <c r="AK471" s="30"/>
      <c r="AL471" s="30"/>
      <c r="AM471" s="30"/>
      <c r="AN471" s="30"/>
      <c r="AO471" s="35"/>
      <c r="AP471" s="35"/>
      <c r="AQ471" s="35"/>
      <c r="AR471" s="35"/>
      <c r="AS471" s="35"/>
      <c r="AT471" s="35"/>
      <c r="AU471" s="35"/>
      <c r="AV471" s="30"/>
      <c r="AW471" s="35"/>
      <c r="AX471" s="30"/>
      <c r="AY471" s="30"/>
      <c r="AZ471" s="30"/>
      <c r="BA471" s="30"/>
      <c r="BB471" s="30"/>
      <c r="BC471" s="136"/>
      <c r="BD471" s="136"/>
    </row>
    <row r="472" spans="2:56" s="34" customFormat="1" ht="20.100000000000001" customHeight="1" x14ac:dyDescent="0.25">
      <c r="B472" s="36"/>
      <c r="C472" s="37"/>
      <c r="D472" s="37"/>
      <c r="E472" s="37"/>
      <c r="F472" s="37"/>
      <c r="G472" s="38"/>
      <c r="H472" s="39"/>
      <c r="I472" s="30"/>
      <c r="J472" s="30"/>
      <c r="K472" s="30"/>
      <c r="L472" s="30"/>
      <c r="M472" s="30"/>
      <c r="N472" s="30"/>
      <c r="O472" s="30"/>
      <c r="P472" s="30"/>
      <c r="Q472" s="35"/>
      <c r="R472" s="30"/>
      <c r="S472" s="35"/>
      <c r="T472" s="35"/>
      <c r="U472" s="30"/>
      <c r="V472" s="30"/>
      <c r="W472" s="30"/>
      <c r="X472" s="30"/>
      <c r="Y472" s="30"/>
      <c r="Z472" s="35"/>
      <c r="AA472" s="30"/>
      <c r="AB472" s="35"/>
      <c r="AC472" s="30"/>
      <c r="AD472" s="35"/>
      <c r="AE472" s="30"/>
      <c r="AF472" s="35"/>
      <c r="AG472" s="35"/>
      <c r="AH472" s="30"/>
      <c r="AI472" s="30"/>
      <c r="AJ472" s="30"/>
      <c r="AK472" s="30"/>
      <c r="AL472" s="30"/>
      <c r="AM472" s="30"/>
      <c r="AN472" s="30"/>
      <c r="AO472" s="35"/>
      <c r="AP472" s="35"/>
      <c r="AQ472" s="35"/>
      <c r="AR472" s="35"/>
      <c r="AS472" s="35"/>
      <c r="AT472" s="35"/>
      <c r="AU472" s="35"/>
      <c r="AV472" s="30"/>
      <c r="AW472" s="35"/>
      <c r="AX472" s="30"/>
      <c r="AY472" s="30"/>
      <c r="AZ472" s="30"/>
      <c r="BA472" s="30"/>
      <c r="BB472" s="30"/>
      <c r="BC472" s="136"/>
      <c r="BD472" s="136"/>
    </row>
    <row r="473" spans="2:56" s="34" customFormat="1" ht="20.100000000000001" customHeight="1" x14ac:dyDescent="0.25">
      <c r="B473" s="36"/>
      <c r="C473" s="37"/>
      <c r="D473" s="37"/>
      <c r="E473" s="37"/>
      <c r="F473" s="37"/>
      <c r="G473" s="38"/>
      <c r="H473" s="39"/>
      <c r="I473" s="30"/>
      <c r="J473" s="30"/>
      <c r="K473" s="30"/>
      <c r="L473" s="30"/>
      <c r="M473" s="30"/>
      <c r="N473" s="30"/>
      <c r="O473" s="30"/>
      <c r="P473" s="30"/>
      <c r="Q473" s="35"/>
      <c r="R473" s="30"/>
      <c r="S473" s="35"/>
      <c r="T473" s="35"/>
      <c r="U473" s="30"/>
      <c r="V473" s="30"/>
      <c r="W473" s="30"/>
      <c r="X473" s="30"/>
      <c r="Y473" s="30"/>
      <c r="Z473" s="35"/>
      <c r="AA473" s="30"/>
      <c r="AB473" s="35"/>
      <c r="AC473" s="30"/>
      <c r="AD473" s="35"/>
      <c r="AE473" s="30"/>
      <c r="AF473" s="35"/>
      <c r="AG473" s="35"/>
      <c r="AH473" s="30"/>
      <c r="AI473" s="30"/>
      <c r="AJ473" s="30"/>
      <c r="AK473" s="30"/>
      <c r="AL473" s="30"/>
      <c r="AM473" s="30"/>
      <c r="AN473" s="30"/>
      <c r="AO473" s="35"/>
      <c r="AP473" s="35"/>
      <c r="AQ473" s="35"/>
      <c r="AR473" s="35"/>
      <c r="AS473" s="35"/>
      <c r="AT473" s="35"/>
      <c r="AU473" s="35"/>
      <c r="AV473" s="30"/>
      <c r="AW473" s="35"/>
      <c r="AX473" s="30"/>
      <c r="AY473" s="30"/>
      <c r="AZ473" s="30"/>
      <c r="BA473" s="30"/>
      <c r="BB473" s="30"/>
      <c r="BC473" s="136"/>
      <c r="BD473" s="136"/>
    </row>
  </sheetData>
  <mergeCells count="2">
    <mergeCell ref="B2:F2"/>
    <mergeCell ref="AV2:AX2"/>
  </mergeCells>
  <conditionalFormatting sqref="V4:Y256 V258:Y422">
    <cfRule type="expression" dxfId="232" priority="145">
      <formula>V4="SALUD"</formula>
    </cfRule>
    <cfRule type="expression" dxfId="231" priority="175">
      <formula>V4="INGRESE UN CODIGO VALIDO"</formula>
    </cfRule>
  </conditionalFormatting>
  <conditionalFormatting sqref="B7 B25:B28 B439 B12:B23 B4:B5 B37:B113 B115:B256 B374:B398 B258:B372">
    <cfRule type="expression" dxfId="230" priority="174">
      <formula>$B4=""</formula>
    </cfRule>
  </conditionalFormatting>
  <conditionalFormatting sqref="AD4:AD256 AD258:AD422">
    <cfRule type="expression" dxfId="229" priority="138">
      <formula>$AD4="SALUD"</formula>
    </cfRule>
    <cfRule type="expression" dxfId="228" priority="173">
      <formula>$AD4=""</formula>
    </cfRule>
  </conditionalFormatting>
  <conditionalFormatting sqref="AF4:AF256 AF258:AF398">
    <cfRule type="expression" dxfId="227" priority="137">
      <formula>$AF4="SALUD"</formula>
    </cfRule>
    <cfRule type="expression" dxfId="226" priority="172">
      <formula>$AF4=""</formula>
    </cfRule>
  </conditionalFormatting>
  <conditionalFormatting sqref="AG4:AG256 AG258:AG398">
    <cfRule type="expression" dxfId="225" priority="136">
      <formula>$AG4="SALUD"</formula>
    </cfRule>
    <cfRule type="expression" dxfId="224" priority="171">
      <formula>$AG4=""</formula>
    </cfRule>
  </conditionalFormatting>
  <conditionalFormatting sqref="AI4:AI42 AI258:AI389 AI44:AI256 AI391:AI393 AI409 AI411:AI422 AI395:AI407">
    <cfRule type="expression" dxfId="223" priority="135">
      <formula>OR($AI4="SALUD",$AI4="CONTRALORIA")</formula>
    </cfRule>
    <cfRule type="expression" dxfId="222" priority="170">
      <formula>$AI4=""</formula>
    </cfRule>
  </conditionalFormatting>
  <conditionalFormatting sqref="B8:B10">
    <cfRule type="expression" dxfId="221" priority="166">
      <formula>$B8=""</formula>
    </cfRule>
  </conditionalFormatting>
  <conditionalFormatting sqref="B29:B34">
    <cfRule type="expression" dxfId="220" priority="165">
      <formula>$B29=""</formula>
    </cfRule>
  </conditionalFormatting>
  <conditionalFormatting sqref="B36">
    <cfRule type="expression" dxfId="219" priority="164">
      <formula>$B36=""</formula>
    </cfRule>
  </conditionalFormatting>
  <conditionalFormatting sqref="B114">
    <cfRule type="expression" dxfId="218" priority="163">
      <formula>$B114=""</formula>
    </cfRule>
  </conditionalFormatting>
  <conditionalFormatting sqref="O12:O23 O7:O10 O439 O4:O5 G37:G113 O25:O115 R5:R113 G116:G256 O399 G258:G372">
    <cfRule type="expression" dxfId="217" priority="162">
      <formula>#REF!="C"</formula>
    </cfRule>
  </conditionalFormatting>
  <conditionalFormatting sqref="O6">
    <cfRule type="expression" dxfId="216" priority="161">
      <formula>#REF!="C"</formula>
    </cfRule>
  </conditionalFormatting>
  <conditionalFormatting sqref="O11">
    <cfRule type="expression" dxfId="215" priority="160">
      <formula>#REF!="C"</formula>
    </cfRule>
  </conditionalFormatting>
  <conditionalFormatting sqref="O24">
    <cfRule type="expression" dxfId="214" priority="159">
      <formula>#REF!="C"</formula>
    </cfRule>
  </conditionalFormatting>
  <conditionalFormatting sqref="S115">
    <cfRule type="expression" dxfId="213" priority="158">
      <formula>#REF!="C"</formula>
    </cfRule>
  </conditionalFormatting>
  <conditionalFormatting sqref="R114:R115">
    <cfRule type="expression" dxfId="212" priority="157">
      <formula>#REF!="C"</formula>
    </cfRule>
  </conditionalFormatting>
  <conditionalFormatting sqref="AA4:AA256 AA258:AA422">
    <cfRule type="expression" dxfId="211" priority="142">
      <formula>$AA4="SALUD"</formula>
    </cfRule>
    <cfRule type="expression" dxfId="210" priority="156">
      <formula>AA4="INGRESE UN CODIGO VALIDO"</formula>
    </cfRule>
  </conditionalFormatting>
  <conditionalFormatting sqref="B373">
    <cfRule type="expression" dxfId="209" priority="155">
      <formula>$B373=""</formula>
    </cfRule>
  </conditionalFormatting>
  <conditionalFormatting sqref="U4:U256 U258:U422">
    <cfRule type="expression" dxfId="208" priority="144">
      <formula>$U4="SALUD"</formula>
    </cfRule>
    <cfRule type="expression" dxfId="207" priority="154">
      <formula>$U4=""</formula>
    </cfRule>
  </conditionalFormatting>
  <conditionalFormatting sqref="Z4:Z256 Z258:Z422">
    <cfRule type="expression" dxfId="206" priority="143">
      <formula>$Z4="SALUD"</formula>
    </cfRule>
    <cfRule type="expression" dxfId="205" priority="153">
      <formula>$Z4=""</formula>
    </cfRule>
  </conditionalFormatting>
  <conditionalFormatting sqref="AB4:AB256 AB258:AB422">
    <cfRule type="expression" dxfId="204" priority="139">
      <formula>$AB4="SALUD"</formula>
    </cfRule>
    <cfRule type="expression" dxfId="203" priority="152">
      <formula>$AB4=""</formula>
    </cfRule>
  </conditionalFormatting>
  <conditionalFormatting sqref="T115">
    <cfRule type="expression" dxfId="202" priority="151">
      <formula>#REF!="C"</formula>
    </cfRule>
  </conditionalFormatting>
  <conditionalFormatting sqref="AA439">
    <cfRule type="expression" dxfId="201" priority="150">
      <formula>AA439="INGRESE UN CODIGO VALIDO"</formula>
    </cfRule>
  </conditionalFormatting>
  <conditionalFormatting sqref="AC439">
    <cfRule type="expression" dxfId="200" priority="149">
      <formula>AC439="INGRESE UN CODIGO VALIDO"</formula>
    </cfRule>
  </conditionalFormatting>
  <conditionalFormatting sqref="AE439">
    <cfRule type="expression" dxfId="199" priority="148">
      <formula>AE439="INGRESE UN CODIGO VALIDO"</formula>
    </cfRule>
  </conditionalFormatting>
  <conditionalFormatting sqref="AH439">
    <cfRule type="expression" dxfId="198" priority="147">
      <formula>AH439="INGRESE UN CODIGO VALIDO"</formula>
    </cfRule>
  </conditionalFormatting>
  <conditionalFormatting sqref="AC4:AC256 AH4:AH256 AE4:AE256 AE258:AE422 AH258:AH422 AC258:AC422">
    <cfRule type="expression" dxfId="197" priority="140">
      <formula>$AC4="SALUD"</formula>
    </cfRule>
    <cfRule type="expression" dxfId="196" priority="141">
      <formula>AC4="INGRESE UN CODIGO VALIDO"</formula>
    </cfRule>
  </conditionalFormatting>
  <conditionalFormatting sqref="AJ4:AN42 AJ44:AN256 AK43:AN43 AJ409:AN409 AK408:AN408 AJ411:AN422 AK410:AN410 AK394:AN394 AJ395:AN407 AJ258:AN393">
    <cfRule type="expression" dxfId="195" priority="134">
      <formula>OR($AJ4="SALUD",$AJ4="CONTRALORIA")</formula>
    </cfRule>
    <cfRule type="expression" dxfId="194" priority="146">
      <formula>AJ4="INGRESE UN CODIGO VALIDO"</formula>
    </cfRule>
  </conditionalFormatting>
  <conditionalFormatting sqref="AO4:AO256 AO258:AO422">
    <cfRule type="expression" dxfId="193" priority="133">
      <formula>$AO4="SALUD"</formula>
    </cfRule>
    <cfRule type="expression" dxfId="192" priority="167">
      <formula>$AO4="Error en codificación"</formula>
    </cfRule>
    <cfRule type="expression" dxfId="191" priority="168">
      <formula>$AO4="Pendiente Codificación"</formula>
    </cfRule>
    <cfRule type="expression" dxfId="190" priority="169">
      <formula>$AO4="CODIFICADA"</formula>
    </cfRule>
  </conditionalFormatting>
  <conditionalFormatting sqref="AJ439">
    <cfRule type="expression" dxfId="189" priority="131">
      <formula>$AJ439="SALUD"</formula>
    </cfRule>
    <cfRule type="expression" dxfId="188" priority="132">
      <formula>AJ439="INGRESE UN CODIGO VALIDO"</formula>
    </cfRule>
  </conditionalFormatting>
  <conditionalFormatting sqref="AK439:AN439">
    <cfRule type="expression" dxfId="187" priority="129">
      <formula>$AJ439="SALUD"</formula>
    </cfRule>
    <cfRule type="expression" dxfId="186" priority="130">
      <formula>AK439="INGRESE UN CODIGO VALIDO"</formula>
    </cfRule>
  </conditionalFormatting>
  <conditionalFormatting sqref="AP4:AP256 AP258:AP422">
    <cfRule type="expression" dxfId="185" priority="128">
      <formula>$AP4="INCLUIR"</formula>
    </cfRule>
  </conditionalFormatting>
  <conditionalFormatting sqref="AR4:AR256 AR258:AR422">
    <cfRule type="expression" dxfId="184" priority="127">
      <formula>$AR4="INCLUIR"</formula>
    </cfRule>
  </conditionalFormatting>
  <conditionalFormatting sqref="AT4:AT256 AT258:AT422">
    <cfRule type="expression" dxfId="183" priority="126">
      <formula>$AT4="INCLUIR"</formula>
    </cfRule>
  </conditionalFormatting>
  <conditionalFormatting sqref="B35">
    <cfRule type="expression" dxfId="182" priority="125">
      <formula>$B35=""</formula>
    </cfRule>
  </conditionalFormatting>
  <conditionalFormatting sqref="B6">
    <cfRule type="expression" dxfId="181" priority="124">
      <formula>$B6=""</formula>
    </cfRule>
  </conditionalFormatting>
  <conditionalFormatting sqref="B24">
    <cfRule type="expression" dxfId="180" priority="123">
      <formula>$B24=""</formula>
    </cfRule>
  </conditionalFormatting>
  <conditionalFormatting sqref="B11">
    <cfRule type="expression" dxfId="179" priority="122">
      <formula>$B11=""</formula>
    </cfRule>
  </conditionalFormatting>
  <conditionalFormatting sqref="AU4:AU256 AU258:AU422">
    <cfRule type="expression" dxfId="178" priority="121">
      <formula>$AU4="INCLUIR"</formula>
    </cfRule>
  </conditionalFormatting>
  <conditionalFormatting sqref="B441">
    <cfRule type="expression" dxfId="177" priority="120">
      <formula>$B441=""</formula>
    </cfRule>
  </conditionalFormatting>
  <conditionalFormatting sqref="B442:B444">
    <cfRule type="expression" dxfId="176" priority="119">
      <formula>$B442=""</formula>
    </cfRule>
  </conditionalFormatting>
  <conditionalFormatting sqref="G442:G444">
    <cfRule type="expression" dxfId="175" priority="118">
      <formula>#REF!="C"</formula>
    </cfRule>
  </conditionalFormatting>
  <conditionalFormatting sqref="B445">
    <cfRule type="expression" dxfId="174" priority="117">
      <formula>$B445=""</formula>
    </cfRule>
  </conditionalFormatting>
  <conditionalFormatting sqref="G445">
    <cfRule type="expression" dxfId="173" priority="116">
      <formula>#REF!="C"</formula>
    </cfRule>
  </conditionalFormatting>
  <conditionalFormatting sqref="B446:B452">
    <cfRule type="expression" dxfId="172" priority="115">
      <formula>$B446=""</formula>
    </cfRule>
  </conditionalFormatting>
  <conditionalFormatting sqref="V441:Y457">
    <cfRule type="expression" dxfId="171" priority="104">
      <formula>V441="SALUD"</formula>
    </cfRule>
    <cfRule type="expression" dxfId="170" priority="114">
      <formula>V441="INGRESE UN CODIGO VALIDO"</formula>
    </cfRule>
  </conditionalFormatting>
  <conditionalFormatting sqref="AD441:AD457">
    <cfRule type="expression" dxfId="169" priority="93">
      <formula>$AD441="SALUD"</formula>
    </cfRule>
    <cfRule type="expression" dxfId="168" priority="113">
      <formula>$AD441=""</formula>
    </cfRule>
  </conditionalFormatting>
  <conditionalFormatting sqref="AF441:AF452">
    <cfRule type="expression" dxfId="167" priority="92">
      <formula>$AF441="SALUD"</formula>
    </cfRule>
    <cfRule type="expression" dxfId="166" priority="112">
      <formula>$AF441=""</formula>
    </cfRule>
  </conditionalFormatting>
  <conditionalFormatting sqref="AG441:AG452">
    <cfRule type="expression" dxfId="165" priority="91">
      <formula>$AG441="SALUD"</formula>
    </cfRule>
    <cfRule type="expression" dxfId="164" priority="111">
      <formula>$AG441=""</formula>
    </cfRule>
  </conditionalFormatting>
  <conditionalFormatting sqref="AI441:AI457">
    <cfRule type="expression" dxfId="163" priority="90">
      <formula>OR($AI441="SALUD",$AI441="CONTRALORIA")</formula>
    </cfRule>
    <cfRule type="expression" dxfId="162" priority="110">
      <formula>$AI441=""</formula>
    </cfRule>
  </conditionalFormatting>
  <conditionalFormatting sqref="AA441:AA457">
    <cfRule type="expression" dxfId="161" priority="101">
      <formula>$AA441="SALUD"</formula>
    </cfRule>
    <cfRule type="expression" dxfId="160" priority="109">
      <formula>AA441="INGRESE UN CODIGO VALIDO"</formula>
    </cfRule>
  </conditionalFormatting>
  <conditionalFormatting sqref="U441:U457">
    <cfRule type="expression" dxfId="159" priority="103">
      <formula>$U441="SALUD"</formula>
    </cfRule>
    <cfRule type="expression" dxfId="158" priority="108">
      <formula>$U441=""</formula>
    </cfRule>
  </conditionalFormatting>
  <conditionalFormatting sqref="Z441:Z457">
    <cfRule type="expression" dxfId="157" priority="102">
      <formula>$Z441="SALUD"</formula>
    </cfRule>
    <cfRule type="expression" dxfId="156" priority="107">
      <formula>$Z441=""</formula>
    </cfRule>
  </conditionalFormatting>
  <conditionalFormatting sqref="AB441:AB457">
    <cfRule type="expression" dxfId="155" priority="94">
      <formula>$AB441="SALUD"</formula>
    </cfRule>
    <cfRule type="expression" dxfId="154" priority="106">
      <formula>$AB441=""</formula>
    </cfRule>
  </conditionalFormatting>
  <conditionalFormatting sqref="AC441:AC457">
    <cfRule type="expression" dxfId="153" priority="99">
      <formula>$AC441="SALUD"</formula>
    </cfRule>
    <cfRule type="expression" dxfId="152" priority="100">
      <formula>AC441="INGRESE UN CODIGO VALIDO"</formula>
    </cfRule>
  </conditionalFormatting>
  <conditionalFormatting sqref="AE441:AE457">
    <cfRule type="expression" dxfId="151" priority="97">
      <formula>$AC441="SALUD"</formula>
    </cfRule>
    <cfRule type="expression" dxfId="150" priority="98">
      <formula>AE441="INGRESE UN CODIGO VALIDO"</formula>
    </cfRule>
  </conditionalFormatting>
  <conditionalFormatting sqref="AH441:AH457">
    <cfRule type="expression" dxfId="149" priority="95">
      <formula>$AC441="SALUD"</formula>
    </cfRule>
    <cfRule type="expression" dxfId="148" priority="96">
      <formula>AH441="INGRESE UN CODIGO VALIDO"</formula>
    </cfRule>
  </conditionalFormatting>
  <conditionalFormatting sqref="AJ441:AN457">
    <cfRule type="expression" dxfId="147" priority="89">
      <formula>OR($AJ441="SALUD",$AJ441="CONTRALORIA")</formula>
    </cfRule>
    <cfRule type="expression" dxfId="146" priority="105">
      <formula>AJ441="INGRESE UN CODIGO VALIDO"</formula>
    </cfRule>
  </conditionalFormatting>
  <conditionalFormatting sqref="O453">
    <cfRule type="expression" dxfId="145" priority="88">
      <formula>#REF!="C"</formula>
    </cfRule>
  </conditionalFormatting>
  <conditionalFormatting sqref="O441:O445">
    <cfRule type="expression" dxfId="144" priority="87">
      <formula>#REF!="C"</formula>
    </cfRule>
  </conditionalFormatting>
  <conditionalFormatting sqref="AF399:AF422">
    <cfRule type="expression" dxfId="143" priority="84">
      <formula>$AF399="SALUD"</formula>
    </cfRule>
    <cfRule type="expression" dxfId="142" priority="86">
      <formula>$AF399=""</formula>
    </cfRule>
  </conditionalFormatting>
  <conditionalFormatting sqref="AG399:AG422">
    <cfRule type="expression" dxfId="141" priority="83">
      <formula>$AG399="SALUD"</formula>
    </cfRule>
    <cfRule type="expression" dxfId="140" priority="85">
      <formula>$AG399=""</formula>
    </cfRule>
  </conditionalFormatting>
  <conditionalFormatting sqref="AF453">
    <cfRule type="expression" dxfId="139" priority="81">
      <formula>$AF453="SALUD"</formula>
    </cfRule>
    <cfRule type="expression" dxfId="138" priority="82">
      <formula>$AF453=""</formula>
    </cfRule>
  </conditionalFormatting>
  <conditionalFormatting sqref="AP423">
    <cfRule type="expression" dxfId="137" priority="80">
      <formula>$AP423="INCLUIR"</formula>
    </cfRule>
  </conditionalFormatting>
  <conditionalFormatting sqref="V423:Y423">
    <cfRule type="expression" dxfId="136" priority="67">
      <formula>V423="SALUD"</formula>
    </cfRule>
    <cfRule type="expression" dxfId="135" priority="79">
      <formula>V423="INGRESE UN CODIGO VALIDO"</formula>
    </cfRule>
  </conditionalFormatting>
  <conditionalFormatting sqref="AD423">
    <cfRule type="expression" dxfId="134" priority="61">
      <formula>$AD423="SALUD"</formula>
    </cfRule>
    <cfRule type="expression" dxfId="133" priority="78">
      <formula>$AD423=""</formula>
    </cfRule>
  </conditionalFormatting>
  <conditionalFormatting sqref="AF423">
    <cfRule type="expression" dxfId="132" priority="60">
      <formula>$AF423="SALUD"</formula>
    </cfRule>
    <cfRule type="expression" dxfId="131" priority="77">
      <formula>$AF423=""</formula>
    </cfRule>
  </conditionalFormatting>
  <conditionalFormatting sqref="AG423">
    <cfRule type="expression" dxfId="130" priority="59">
      <formula>$AG423="SALUD"</formula>
    </cfRule>
    <cfRule type="expression" dxfId="129" priority="76">
      <formula>$AG423=""</formula>
    </cfRule>
  </conditionalFormatting>
  <conditionalFormatting sqref="AI423">
    <cfRule type="expression" dxfId="128" priority="58">
      <formula>OR($AI423="SALUD",$AI423="CONTRALORIA")</formula>
    </cfRule>
    <cfRule type="expression" dxfId="127" priority="75">
      <formula>$AI423=""</formula>
    </cfRule>
  </conditionalFormatting>
  <conditionalFormatting sqref="AA423">
    <cfRule type="expression" dxfId="126" priority="65">
      <formula>$AA423="SALUD"</formula>
    </cfRule>
    <cfRule type="expression" dxfId="125" priority="71">
      <formula>AA423="INGRESE UN CODIGO VALIDO"</formula>
    </cfRule>
  </conditionalFormatting>
  <conditionalFormatting sqref="Z423">
    <cfRule type="expression" dxfId="124" priority="66">
      <formula>$Z423="SALUD"</formula>
    </cfRule>
    <cfRule type="expression" dxfId="123" priority="70">
      <formula>$Z423=""</formula>
    </cfRule>
  </conditionalFormatting>
  <conditionalFormatting sqref="AB423">
    <cfRule type="expression" dxfId="122" priority="62">
      <formula>$AB423="SALUD"</formula>
    </cfRule>
    <cfRule type="expression" dxfId="121" priority="69">
      <formula>$AB423=""</formula>
    </cfRule>
  </conditionalFormatting>
  <conditionalFormatting sqref="AC423 AE423 AH423">
    <cfRule type="expression" dxfId="120" priority="63">
      <formula>$AC423="SALUD"</formula>
    </cfRule>
    <cfRule type="expression" dxfId="119" priority="64">
      <formula>AC423="INGRESE UN CODIGO VALIDO"</formula>
    </cfRule>
  </conditionalFormatting>
  <conditionalFormatting sqref="AJ423:AN423">
    <cfRule type="expression" dxfId="118" priority="57">
      <formula>OR($AJ423="SALUD",$AJ423="CONTRALORIA")</formula>
    </cfRule>
    <cfRule type="expression" dxfId="117" priority="68">
      <formula>AJ423="INGRESE UN CODIGO VALIDO"</formula>
    </cfRule>
  </conditionalFormatting>
  <conditionalFormatting sqref="AO423">
    <cfRule type="expression" dxfId="116" priority="56">
      <formula>$AO423="SALUD"</formula>
    </cfRule>
    <cfRule type="expression" dxfId="115" priority="72">
      <formula>$AO423="Error en codificación"</formula>
    </cfRule>
    <cfRule type="expression" dxfId="114" priority="73">
      <formula>$AO423="Pendiente Codificación"</formula>
    </cfRule>
    <cfRule type="expression" dxfId="113" priority="74">
      <formula>$AO423="CODIFICADA"</formula>
    </cfRule>
  </conditionalFormatting>
  <conditionalFormatting sqref="AR423">
    <cfRule type="expression" dxfId="112" priority="55">
      <formula>$AR423="INCLUIR"</formula>
    </cfRule>
  </conditionalFormatting>
  <conditionalFormatting sqref="AT423">
    <cfRule type="expression" dxfId="111" priority="54">
      <formula>$AT423="INCLUIR"</formula>
    </cfRule>
  </conditionalFormatting>
  <conditionalFormatting sqref="AU423">
    <cfRule type="expression" dxfId="110" priority="53">
      <formula>$AU423="INCLUIR"</formula>
    </cfRule>
  </conditionalFormatting>
  <conditionalFormatting sqref="U423">
    <cfRule type="expression" dxfId="109" priority="51">
      <formula>$U423="SALUD"</formula>
    </cfRule>
    <cfRule type="expression" dxfId="108" priority="52">
      <formula>$U423=""</formula>
    </cfRule>
  </conditionalFormatting>
  <conditionalFormatting sqref="V257:Y257">
    <cfRule type="expression" dxfId="107" priority="35">
      <formula>V257="SALUD"</formula>
    </cfRule>
    <cfRule type="expression" dxfId="106" priority="50">
      <formula>V257="INGRESE UN CODIGO VALIDO"</formula>
    </cfRule>
  </conditionalFormatting>
  <conditionalFormatting sqref="B257">
    <cfRule type="expression" dxfId="105" priority="49">
      <formula>$B257=""</formula>
    </cfRule>
  </conditionalFormatting>
  <conditionalFormatting sqref="AD257">
    <cfRule type="expression" dxfId="104" priority="28">
      <formula>$AD257="SALUD"</formula>
    </cfRule>
    <cfRule type="expression" dxfId="103" priority="48">
      <formula>$AD257=""</formula>
    </cfRule>
  </conditionalFormatting>
  <conditionalFormatting sqref="AF257">
    <cfRule type="expression" dxfId="102" priority="27">
      <formula>$AF257="SALUD"</formula>
    </cfRule>
    <cfRule type="expression" dxfId="101" priority="47">
      <formula>$AF257=""</formula>
    </cfRule>
  </conditionalFormatting>
  <conditionalFormatting sqref="AG257">
    <cfRule type="expression" dxfId="100" priority="26">
      <formula>$AG257="SALUD"</formula>
    </cfRule>
    <cfRule type="expression" dxfId="99" priority="46">
      <formula>$AG257=""</formula>
    </cfRule>
  </conditionalFormatting>
  <conditionalFormatting sqref="AI257">
    <cfRule type="expression" dxfId="98" priority="25">
      <formula>OR($AI257="SALUD",$AI257="CONTRALORIA")</formula>
    </cfRule>
    <cfRule type="expression" dxfId="97" priority="45">
      <formula>$AI257=""</formula>
    </cfRule>
  </conditionalFormatting>
  <conditionalFormatting sqref="G257">
    <cfRule type="expression" dxfId="96" priority="41">
      <formula>#REF!="C"</formula>
    </cfRule>
  </conditionalFormatting>
  <conditionalFormatting sqref="AA257">
    <cfRule type="expression" dxfId="95" priority="32">
      <formula>$AA257="SALUD"</formula>
    </cfRule>
    <cfRule type="expression" dxfId="94" priority="40">
      <formula>AA257="INGRESE UN CODIGO VALIDO"</formula>
    </cfRule>
  </conditionalFormatting>
  <conditionalFormatting sqref="U257">
    <cfRule type="expression" dxfId="93" priority="34">
      <formula>$U257="SALUD"</formula>
    </cfRule>
    <cfRule type="expression" dxfId="92" priority="39">
      <formula>$U257=""</formula>
    </cfRule>
  </conditionalFormatting>
  <conditionalFormatting sqref="Z257">
    <cfRule type="expression" dxfId="91" priority="33">
      <formula>$Z257="SALUD"</formula>
    </cfRule>
    <cfRule type="expression" dxfId="90" priority="38">
      <formula>$Z257=""</formula>
    </cfRule>
  </conditionalFormatting>
  <conditionalFormatting sqref="AB257">
    <cfRule type="expression" dxfId="89" priority="29">
      <formula>$AB257="SALUD"</formula>
    </cfRule>
    <cfRule type="expression" dxfId="88" priority="37">
      <formula>$AB257=""</formula>
    </cfRule>
  </conditionalFormatting>
  <conditionalFormatting sqref="AC257 AH257 AE257">
    <cfRule type="expression" dxfId="87" priority="30">
      <formula>$AC257="SALUD"</formula>
    </cfRule>
    <cfRule type="expression" dxfId="86" priority="31">
      <formula>AC257="INGRESE UN CODIGO VALIDO"</formula>
    </cfRule>
  </conditionalFormatting>
  <conditionalFormatting sqref="AJ257:AN257">
    <cfRule type="expression" dxfId="85" priority="24">
      <formula>OR($AJ257="SALUD",$AJ257="CONTRALORIA")</formula>
    </cfRule>
    <cfRule type="expression" dxfId="84" priority="36">
      <formula>AJ257="INGRESE UN CODIGO VALIDO"</formula>
    </cfRule>
  </conditionalFormatting>
  <conditionalFormatting sqref="AO257">
    <cfRule type="expression" dxfId="83" priority="23">
      <formula>$AO257="SALUD"</formula>
    </cfRule>
    <cfRule type="expression" dxfId="82" priority="42">
      <formula>$AO257="Error en codificación"</formula>
    </cfRule>
    <cfRule type="expression" dxfId="81" priority="43">
      <formula>$AO257="Pendiente Codificación"</formula>
    </cfRule>
    <cfRule type="expression" dxfId="80" priority="44">
      <formula>$AO257="CODIFICADA"</formula>
    </cfRule>
  </conditionalFormatting>
  <conditionalFormatting sqref="AP257">
    <cfRule type="expression" dxfId="79" priority="22">
      <formula>$AP257="INCLUIR"</formula>
    </cfRule>
  </conditionalFormatting>
  <conditionalFormatting sqref="AR257">
    <cfRule type="expression" dxfId="78" priority="21">
      <formula>$AR257="INCLUIR"</formula>
    </cfRule>
  </conditionalFormatting>
  <conditionalFormatting sqref="AT257">
    <cfRule type="expression" dxfId="77" priority="20">
      <formula>$AT257="INCLUIR"</formula>
    </cfRule>
  </conditionalFormatting>
  <conditionalFormatting sqref="AU257">
    <cfRule type="expression" dxfId="76" priority="19">
      <formula>$AU257="INCLUIR"</formula>
    </cfRule>
  </conditionalFormatting>
  <conditionalFormatting sqref="AI43">
    <cfRule type="expression" dxfId="75" priority="16">
      <formula>OR($AI43="SALUD",$AI43="CONTRALORIA")</formula>
    </cfRule>
    <cfRule type="expression" dxfId="74" priority="18">
      <formula>$AI43=""</formula>
    </cfRule>
  </conditionalFormatting>
  <conditionalFormatting sqref="AJ43">
    <cfRule type="expression" dxfId="73" priority="15">
      <formula>OR($AJ43="SALUD",$AJ43="CONTRALORIA")</formula>
    </cfRule>
    <cfRule type="expression" dxfId="72" priority="17">
      <formula>AJ43="INGRESE UN CODIGO VALIDO"</formula>
    </cfRule>
  </conditionalFormatting>
  <conditionalFormatting sqref="AI390">
    <cfRule type="expression" dxfId="71" priority="13">
      <formula>OR($AI390="SALUD",$AI390="CONTRALORIA")</formula>
    </cfRule>
    <cfRule type="expression" dxfId="70" priority="14">
      <formula>$AI390=""</formula>
    </cfRule>
  </conditionalFormatting>
  <conditionalFormatting sqref="AI408">
    <cfRule type="expression" dxfId="69" priority="11">
      <formula>OR($AI408="SALUD",$AI408="CONTRALORIA")</formula>
    </cfRule>
    <cfRule type="expression" dxfId="68" priority="12">
      <formula>$AI408=""</formula>
    </cfRule>
  </conditionalFormatting>
  <conditionalFormatting sqref="AI410">
    <cfRule type="expression" dxfId="67" priority="9">
      <formula>OR($AI410="SALUD",$AI410="CONTRALORIA")</formula>
    </cfRule>
    <cfRule type="expression" dxfId="66" priority="10">
      <formula>$AI410=""</formula>
    </cfRule>
  </conditionalFormatting>
  <conditionalFormatting sqref="AI394">
    <cfRule type="expression" dxfId="65" priority="7">
      <formula>OR($AI394="SALUD",$AI394="CONTRALORIA")</formula>
    </cfRule>
    <cfRule type="expression" dxfId="64" priority="8">
      <formula>$AI394=""</formula>
    </cfRule>
  </conditionalFormatting>
  <conditionalFormatting sqref="AJ394">
    <cfRule type="expression" dxfId="63" priority="5">
      <formula>OR($AJ394="SALUD",$AJ394="CONTRALORIA")</formula>
    </cfRule>
    <cfRule type="expression" dxfId="62" priority="6">
      <formula>AJ394="INGRESE UN CODIGO VALIDO"</formula>
    </cfRule>
  </conditionalFormatting>
  <conditionalFormatting sqref="AJ408">
    <cfRule type="expression" dxfId="61" priority="3">
      <formula>OR($AJ408="SALUD",$AJ408="CONTRALORIA")</formula>
    </cfRule>
    <cfRule type="expression" dxfId="60" priority="4">
      <formula>AJ408="INGRESE UN CODIGO VALIDO"</formula>
    </cfRule>
  </conditionalFormatting>
  <conditionalFormatting sqref="AJ410">
    <cfRule type="expression" dxfId="59" priority="1">
      <formula>OR($AJ410="SALUD",$AJ410="CONTRALORIA")</formula>
    </cfRule>
    <cfRule type="expression" dxfId="58" priority="2">
      <formula>AJ410="INGRESE UN CODIGO VALIDO"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1]!Macro1">
                <anchor moveWithCells="1" sizeWithCells="1">
                  <from>
                    <xdr:col>12</xdr:col>
                    <xdr:colOff>133350</xdr:colOff>
                    <xdr:row>1</xdr:row>
                    <xdr:rowOff>57150</xdr:rowOff>
                  </from>
                  <to>
                    <xdr:col>12</xdr:col>
                    <xdr:colOff>1162050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INGRESO</vt:lpstr>
      <vt:lpstr>EJECUCION FUNC</vt:lpstr>
      <vt:lpstr>EJECUCION INV </vt:lpstr>
      <vt:lpstr>EJECUCION DEUDA </vt:lpstr>
      <vt:lpstr>IV TRIM 2018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López</dc:creator>
  <cp:lastModifiedBy>Paola Tatiana Franco Lopez</cp:lastModifiedBy>
  <cp:lastPrinted>2019-09-19T22:53:32Z</cp:lastPrinted>
  <dcterms:created xsi:type="dcterms:W3CDTF">2008-09-18T20:43:35Z</dcterms:created>
  <dcterms:modified xsi:type="dcterms:W3CDTF">2020-08-21T17:16:11Z</dcterms:modified>
</cp:coreProperties>
</file>